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-my.sharepoint.com/personal/advianto_maringgih_kemenkeu_go_id/Documents/Back Up Download/2025/2. Februari/"/>
    </mc:Choice>
  </mc:AlternateContent>
  <xr:revisionPtr revIDLastSave="8" documentId="8_{78240372-F6E0-4507-8F37-C1058A338D77}" xr6:coauthVersionLast="47" xr6:coauthVersionMax="47" xr10:uidLastSave="{CB299C46-82D8-4AA1-9360-CD269615879C}"/>
  <bookViews>
    <workbookView xWindow="-120" yWindow="-120" windowWidth="20730" windowHeight="1104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1" l="1"/>
  <c r="K93" i="1"/>
  <c r="L92" i="1"/>
  <c r="K92" i="1"/>
  <c r="L91" i="1"/>
  <c r="K91" i="1"/>
  <c r="M90" i="1"/>
  <c r="M89" i="1"/>
  <c r="M88" i="1"/>
  <c r="M87" i="1"/>
  <c r="M86" i="1"/>
  <c r="M85" i="1"/>
  <c r="M84" i="1"/>
  <c r="M83" i="1"/>
  <c r="L82" i="1"/>
  <c r="K82" i="1"/>
  <c r="M81" i="1"/>
  <c r="M80" i="1"/>
  <c r="M79" i="1"/>
  <c r="M78" i="1"/>
  <c r="M77" i="1"/>
  <c r="M76" i="1"/>
  <c r="M75" i="1"/>
  <c r="K55" i="1"/>
  <c r="K54" i="1"/>
  <c r="L54" i="1"/>
  <c r="K52" i="1"/>
  <c r="K48" i="1"/>
  <c r="K50" i="1"/>
  <c r="L50" i="1" s="1"/>
  <c r="L48" i="1"/>
  <c r="L55" i="1" s="1"/>
  <c r="L53" i="1"/>
  <c r="L52" i="1"/>
  <c r="L51" i="1"/>
  <c r="L49" i="1"/>
  <c r="L47" i="1"/>
  <c r="L72" i="1" l="1"/>
  <c r="K72" i="1"/>
  <c r="M71" i="1"/>
  <c r="M70" i="1"/>
  <c r="M69" i="1"/>
  <c r="M68" i="1"/>
  <c r="M67" i="1"/>
  <c r="M66" i="1"/>
  <c r="M65" i="1"/>
  <c r="M64" i="1"/>
  <c r="M62" i="1"/>
  <c r="M61" i="1"/>
  <c r="M60" i="1"/>
  <c r="M59" i="1"/>
  <c r="M58" i="1"/>
  <c r="M56" i="1"/>
  <c r="L63" i="1"/>
  <c r="K63" i="1"/>
  <c r="M57" i="1"/>
  <c r="K46" i="1"/>
  <c r="L46" i="1"/>
  <c r="M44" i="1"/>
  <c r="M43" i="1"/>
  <c r="M42" i="1"/>
  <c r="M41" i="1"/>
  <c r="M40" i="1"/>
  <c r="M39" i="1"/>
  <c r="M38" i="1"/>
  <c r="K37" i="1"/>
  <c r="L36" i="1"/>
  <c r="L37" i="1" s="1"/>
  <c r="L27" i="1"/>
  <c r="K27" i="1"/>
  <c r="M26" i="1"/>
  <c r="M25" i="1"/>
  <c r="M24" i="1"/>
  <c r="M23" i="1"/>
  <c r="M22" i="1"/>
  <c r="M21" i="1"/>
  <c r="M20" i="1"/>
  <c r="M19" i="1"/>
  <c r="M45" i="1" l="1"/>
  <c r="M36" i="1"/>
  <c r="L10" i="1" l="1"/>
  <c r="K10" i="1"/>
  <c r="M9" i="1"/>
  <c r="M7" i="1"/>
  <c r="M5" i="1"/>
  <c r="L35" i="1" l="1"/>
  <c r="M34" i="1"/>
  <c r="K35" i="1"/>
  <c r="M33" i="1" l="1"/>
  <c r="M32" i="1"/>
  <c r="M31" i="1"/>
  <c r="M29" i="1"/>
  <c r="L18" i="1"/>
  <c r="L73" i="1" s="1"/>
  <c r="K18" i="1"/>
  <c r="K73" i="1" s="1"/>
  <c r="M17" i="1"/>
  <c r="M15" i="1"/>
  <c r="M14" i="1"/>
  <c r="M13" i="1"/>
  <c r="M12" i="1"/>
  <c r="M11" i="1"/>
  <c r="K74" i="1" l="1"/>
  <c r="L74" i="1"/>
  <c r="L249" i="5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<sst xmlns="http://schemas.openxmlformats.org/spreadsheetml/2006/main" count="428" uniqueCount="182">
  <si>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</si>
  <si>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</si>
  <si>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</si>
  <si>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</si>
  <si>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</si>
  <si>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</si>
  <si>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</si>
  <si>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</si>
  <si>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</si>
  <si>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</si>
  <si>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</si>
  <si>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</si>
  <si>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</si>
  <si>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</si>
  <si>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</si>
  <si>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</si>
  <si>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</si>
  <si>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</si>
  <si>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</si>
  <si>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</si>
  <si>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</si>
  <si>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</si>
  <si>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</si>
  <si>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</si>
  <si>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</si>
  <si>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</si>
  <si>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</si>
  <si>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</si>
  <si>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</si>
  <si>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</si>
  <si>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</si>
  <si>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</si>
  <si>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</si>
  <si>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</si>
  <si>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</si>
  <si>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</si>
  <si>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</si>
  <si>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</si>
  <si>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</si>
  <si>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</si>
  <si>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</si>
  <si>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</si>
  <si>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</si>
  <si>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</si>
  <si>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</si>
  <si>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</si>
  <si>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</si>
  <si>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</si>
  <si>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</si>
  <si>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</si>
  <si>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</si>
  <si>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</si>
  <si>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</si>
  <si>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</si>
  <si>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</si>
  <si>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</si>
  <si>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</si>
  <si>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</si>
  <si>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</si>
  <si>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</si>
  <si>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</si>
  <si>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</si>
  <si>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</si>
  <si>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</si>
  <si>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</si>
  <si>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</si>
  <si>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</si>
  <si>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</si>
  <si>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</si>
  <si>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</si>
  <si>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</si>
  <si>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</si>
  <si>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</si>
  <si>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</si>
  <si>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</si>
  <si>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</si>
  <si>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</si>
  <si>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</si>
  <si>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</si>
  <si>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</si>
  <si>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</si>
  <si>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</si>
  <si>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</si>
  <si>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</si>
  <si>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</si>
  <si>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</si>
  <si>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</si>
  <si>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</si>
  <si>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</si>
  <si>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</si>
  <si>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</si>
  <si>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</si>
  <si>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</si>
  <si>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</si>
  <si>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</si>
  <si>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</si>
  <si>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</si>
  <si>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</si>
  <si>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</si>
  <si>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</si>
  <si>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</si>
  <si>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</si>
  <si>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</si>
  <si>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</si>
  <si>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</si>
  <si>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</si>
  <si>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</si>
  <si>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</si>
  <si>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</si>
  <si>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</si>
  <si>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</si>
  <si>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</si>
  <si>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</si>
  <si>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</si>
  <si>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</si>
  <si>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</si>
  <si>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</si>
  <si>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</si>
  <si>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</si>
  <si>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</si>
  <si>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</si>
  <si>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</si>
  <si>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</si>
  <si>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</si>
  <si>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</si>
  <si>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</si>
  <si>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</si>
  <si>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</si>
  <si>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</si>
  <si>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</si>
  <si>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</si>
  <si>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</si>
  <si>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</si>
  <si>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</si>
  <si>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</si>
  <si>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</si>
  <si>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</si>
  <si>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PBS038</t>
  </si>
  <si>
    <t>PBS032</t>
  </si>
  <si>
    <t>PBS030</t>
  </si>
  <si>
    <t>PBS039</t>
  </si>
  <si>
    <t>PBS034</t>
  </si>
  <si>
    <t>SPNS09062025</t>
  </si>
  <si>
    <t>PBS029</t>
  </si>
  <si>
    <t>Ringkasan Hasil Penerbitan Surat Berharga Negara Tahun 2025 (juta Rupiah) / Summary Result of Government Securities Issuance in 2025 (million Rupiah)</t>
  </si>
  <si>
    <t>SPNS01092025</t>
  </si>
  <si>
    <t>Bookbuilding</t>
  </si>
  <si>
    <t>SNI0530</t>
  </si>
  <si>
    <t>USD1.100.000.000</t>
  </si>
  <si>
    <t>SNI1134</t>
  </si>
  <si>
    <t>USD900.000.000</t>
  </si>
  <si>
    <t>SNI1154</t>
  </si>
  <si>
    <t>USD750.000.000</t>
  </si>
  <si>
    <t>G r a n d   T o t a l   b u l a n   J a n u a r i   2 0 2 5</t>
  </si>
  <si>
    <t>FR0104</t>
  </si>
  <si>
    <t>FR0103</t>
  </si>
  <si>
    <t>FR0098</t>
  </si>
  <si>
    <t>FR0097</t>
  </si>
  <si>
    <t>FR0102</t>
  </si>
  <si>
    <t>FR0105</t>
  </si>
  <si>
    <t>Private Placement</t>
  </si>
  <si>
    <t>SPN12250314</t>
  </si>
  <si>
    <t>SPN12251211</t>
  </si>
  <si>
    <t>SPN03250409</t>
  </si>
  <si>
    <t>SPN12260108</t>
  </si>
  <si>
    <t>FR0106</t>
  </si>
  <si>
    <t>FR0107</t>
  </si>
  <si>
    <t>SPNS07072025</t>
  </si>
  <si>
    <t>SPNS13102025</t>
  </si>
  <si>
    <t>SPN03250423</t>
  </si>
  <si>
    <t>RI0130</t>
  </si>
  <si>
    <t>RI0135</t>
  </si>
  <si>
    <t>RIEUR0133</t>
  </si>
  <si>
    <t>RIEUR0137</t>
  </si>
  <si>
    <t>EUR70.000.000</t>
  </si>
  <si>
    <t>EUR700.000.000</t>
  </si>
  <si>
    <t>G r a n d   T o t a l   s . d .  T a n g g a l   2 3   b u l a n   J a n u a r i   2 0 2 5</t>
  </si>
  <si>
    <t>G r a n d   T o t a l   b u l a n  F e b r u a r i   2 0 2 5</t>
  </si>
  <si>
    <t>PBSG001</t>
  </si>
  <si>
    <t>SPN03250507</t>
  </si>
  <si>
    <t>SPN12260205</t>
  </si>
  <si>
    <t>G r a n d   T o t a l   s . d .  T a n g g a l    6   b u l a n   F e b r u a r i 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</si>
</sst>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0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8" fontId="20" fillId="29" borderId="49" xfId="0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165" fontId="20" fillId="0" borderId="47" xfId="28" applyNumberFormat="1" applyFont="1" applyFill="1" applyBorder="1" applyAlignment="1">
      <alignment horizontal="center"/>
    </xf>
    <xf numFmtId="43" fontId="26" fillId="0" borderId="47" xfId="28" quotePrefix="1" applyFont="1" applyBorder="1" applyAlignment="1" applyProtection="1">
      <alignment horizontal="right" vertical="top" wrapText="1" readingOrder="1"/>
      <protection locked="0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41" fontId="19" fillId="0" borderId="22" xfId="29" applyFont="1" applyFill="1" applyBorder="1" applyAlignment="1">
      <alignment horizontal="center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29" borderId="23" xfId="41" applyNumberFormat="1" applyFont="1" applyFill="1" applyBorder="1" applyAlignment="1">
      <alignment horizontal="center"/>
    </xf>
    <xf numFmtId="165" fontId="20" fillId="29" borderId="23" xfId="41" quotePrefix="1" applyNumberFormat="1" applyFont="1" applyFill="1" applyBorder="1" applyAlignment="1">
      <alignment horizontal="center"/>
    </xf>
    <xf numFmtId="3" fontId="26" fillId="29" borderId="25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0" fontId="27" fillId="29" borderId="25" xfId="0" applyFont="1" applyFill="1" applyBorder="1" applyAlignment="1">
      <alignment vertical="center"/>
    </xf>
    <xf numFmtId="15" fontId="27" fillId="29" borderId="25" xfId="0" applyNumberFormat="1" applyFont="1" applyFill="1" applyBorder="1" applyAlignment="1">
      <alignment horizontal="center" vertical="center"/>
    </xf>
    <xf numFmtId="165" fontId="27" fillId="29" borderId="47" xfId="41" applyNumberFormat="1" applyFont="1" applyFill="1" applyBorder="1" applyAlignment="1">
      <alignment horizontal="center" vertical="center" wrapText="1"/>
    </xf>
    <xf numFmtId="165" fontId="27" fillId="29" borderId="25" xfId="41" applyNumberFormat="1" applyFont="1" applyFill="1" applyBorder="1" applyAlignment="1">
      <alignment horizontal="center" vertical="center"/>
    </xf>
    <xf numFmtId="165" fontId="27" fillId="29" borderId="47" xfId="0" applyNumberFormat="1" applyFont="1" applyFill="1" applyBorder="1" applyAlignment="1">
      <alignment horizontal="center" vertical="center"/>
    </xf>
    <xf numFmtId="41" fontId="27" fillId="29" borderId="47" xfId="29" quotePrefix="1" applyFont="1" applyFill="1" applyBorder="1" applyAlignment="1">
      <alignment vertical="center"/>
    </xf>
    <xf numFmtId="164" fontId="27" fillId="29" borderId="47" xfId="29" applyNumberFormat="1" applyFont="1" applyFill="1" applyBorder="1" applyAlignment="1">
      <alignment horizontal="right"/>
    </xf>
    <xf numFmtId="0" fontId="27" fillId="0" borderId="0" xfId="0" applyFont="1"/>
    <xf numFmtId="41" fontId="27" fillId="0" borderId="0" xfId="29" quotePrefix="1" applyFont="1" applyFill="1" applyBorder="1" applyAlignment="1">
      <alignment vertical="center"/>
    </xf>
    <xf numFmtId="41" fontId="28" fillId="29" borderId="22" xfId="29" quotePrefix="1" applyFont="1" applyFill="1" applyBorder="1" applyAlignment="1"/>
    <xf numFmtId="0" fontId="27" fillId="29" borderId="49" xfId="0" applyFont="1" applyFill="1" applyBorder="1" applyAlignment="1">
      <alignment vertical="center"/>
    </xf>
    <xf numFmtId="15" fontId="27" fillId="29" borderId="51" xfId="0" applyNumberFormat="1" applyFont="1" applyFill="1" applyBorder="1" applyAlignment="1">
      <alignment vertical="center"/>
    </xf>
    <xf numFmtId="15" fontId="20" fillId="29" borderId="49" xfId="0" applyNumberFormat="1" applyFont="1" applyFill="1" applyBorder="1" applyAlignment="1">
      <alignment horizontal="center"/>
    </xf>
    <xf numFmtId="0" fontId="20" fillId="29" borderId="49" xfId="0" applyFont="1" applyFill="1" applyBorder="1" applyAlignment="1">
      <alignment horizontal="center"/>
    </xf>
    <xf numFmtId="0" fontId="24" fillId="29" borderId="49" xfId="0" applyFont="1" applyFill="1" applyBorder="1"/>
    <xf numFmtId="165" fontId="20" fillId="29" borderId="49" xfId="49" applyNumberFormat="1" applyFont="1" applyFill="1" applyBorder="1" applyAlignment="1">
      <alignment horizontal="center"/>
    </xf>
    <xf numFmtId="165" fontId="20" fillId="29" borderId="49" xfId="0" applyNumberFormat="1" applyFont="1" applyFill="1" applyBorder="1" applyAlignment="1">
      <alignment horizontal="center"/>
    </xf>
    <xf numFmtId="41" fontId="20" fillId="29" borderId="49" xfId="50" quotePrefix="1" applyFont="1" applyFill="1" applyBorder="1" applyAlignment="1">
      <alignment horizontal="right"/>
    </xf>
    <xf numFmtId="164" fontId="20" fillId="29" borderId="49" xfId="50" applyNumberFormat="1" applyFont="1" applyFill="1" applyBorder="1" applyAlignment="1">
      <alignment horizontal="right"/>
    </xf>
    <xf numFmtId="0" fontId="20" fillId="0" borderId="0" xfId="46" applyFont="1"/>
    <xf numFmtId="0" fontId="20" fillId="29" borderId="47" xfId="0" applyFont="1" applyFill="1" applyBorder="1" applyAlignment="1">
      <alignment horizontal="center"/>
    </xf>
    <xf numFmtId="165" fontId="20" fillId="29" borderId="47" xfId="49" applyNumberFormat="1" applyFont="1" applyFill="1" applyBorder="1" applyAlignment="1">
      <alignment horizontal="center"/>
    </xf>
    <xf numFmtId="41" fontId="20" fillId="29" borderId="47" xfId="50" quotePrefix="1" applyFont="1" applyFill="1" applyBorder="1" applyAlignment="1">
      <alignment horizontal="right"/>
    </xf>
    <xf numFmtId="164" fontId="20" fillId="29" borderId="47" xfId="50" applyNumberFormat="1" applyFont="1" applyFill="1" applyBorder="1" applyAlignment="1">
      <alignment horizontal="right"/>
    </xf>
    <xf numFmtId="0" fontId="20" fillId="29" borderId="50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9" applyNumberFormat="1" applyFont="1" applyFill="1" applyBorder="1" applyAlignment="1">
      <alignment horizontal="center"/>
    </xf>
    <xf numFmtId="165" fontId="20" fillId="29" borderId="50" xfId="0" applyNumberFormat="1" applyFont="1" applyFill="1" applyBorder="1" applyAlignment="1">
      <alignment horizontal="center"/>
    </xf>
    <xf numFmtId="41" fontId="20" fillId="29" borderId="50" xfId="50" quotePrefix="1" applyFont="1" applyFill="1" applyBorder="1" applyAlignment="1">
      <alignment horizontal="right"/>
    </xf>
    <xf numFmtId="164" fontId="20" fillId="29" borderId="50" xfId="50" applyNumberFormat="1" applyFont="1" applyFill="1" applyBorder="1" applyAlignment="1">
      <alignment horizontal="right"/>
    </xf>
    <xf numFmtId="15" fontId="20" fillId="29" borderId="0" xfId="0" applyNumberFormat="1" applyFont="1" applyFill="1" applyAlignment="1">
      <alignment horizontal="center"/>
    </xf>
    <xf numFmtId="41" fontId="20" fillId="29" borderId="0" xfId="50" quotePrefix="1" applyFont="1" applyFill="1" applyBorder="1" applyAlignment="1">
      <alignment horizontal="right"/>
    </xf>
    <xf numFmtId="164" fontId="20" fillId="29" borderId="25" xfId="50" applyNumberFormat="1" applyFont="1" applyFill="1" applyBorder="1" applyAlignment="1">
      <alignment horizontal="right"/>
    </xf>
    <xf numFmtId="165" fontId="20" fillId="29" borderId="25" xfId="49" applyNumberFormat="1" applyFont="1" applyFill="1" applyBorder="1" applyAlignment="1">
      <alignment horizontal="center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20" fillId="0" borderId="35" xfId="0" applyFont="1" applyBorder="1" applyAlignment="1">
      <alignment horizontal="right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28" fillId="29" borderId="24" xfId="0" applyFont="1" applyFill="1" applyBorder="1" applyAlignment="1">
      <alignment horizontal="center"/>
    </xf>
    <xf numFmtId="0" fontId="28" fillId="29" borderId="20" xfId="0" applyFont="1" applyFill="1" applyBorder="1" applyAlignment="1">
      <alignment horizontal="center"/>
    </xf>
    <xf numFmtId="0" fontId="28" fillId="29" borderId="45" xfId="0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Comma [0] 9" xfId="50" xr:uid="{818B9C9C-5631-46DA-B704-4F7C966FFACA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Percent 2 2 3" xfId="49" xr:uid="{9C53BFF4-2C04-4E1B-B3FD-400EE8A97D85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 x14ac:dyDescent="0.2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 x14ac:dyDescent="0.2">
      <c r="A1" s="1" t="s">
        <v>44</v>
      </c>
      <c r="B1" s="1"/>
    </row>
    <row r="3" spans="1:28" ht="33.75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50">
        <v>41016</v>
      </c>
      <c r="B78" s="252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51"/>
      <c r="B79" s="253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51"/>
      <c r="B80" s="253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51"/>
      <c r="B81" s="253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25" x14ac:dyDescent="0.3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54" t="s">
        <v>73</v>
      </c>
      <c r="O250" s="255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93"/>
  <sheetViews>
    <sheetView showGridLines="0" tabSelected="1" zoomScaleNormal="100" zoomScaleSheetLayoutView="90" workbookViewId="0">
      <pane xSplit="4" ySplit="3" topLeftCell="E81" activePane="bottomRight" state="frozen"/>
      <selection pane="topRight" activeCell="D1" sqref="D1"/>
      <selection pane="bottomLeft" activeCell="A4" sqref="A4"/>
      <selection pane="bottomRight" activeCell="F99" sqref="F99"/>
    </sheetView>
  </sheetViews>
  <sheetFormatPr defaultColWidth="9.28515625" defaultRowHeight="11.25" outlineLevelRow="1" x14ac:dyDescent="0.2"/>
  <cols>
    <col min="1" max="1" width="9.28515625" style="157" customWidth="1"/>
    <col min="2" max="2" width="12.28515625" style="157" customWidth="1"/>
    <col min="3" max="3" width="16.28515625" style="157" bestFit="1" customWidth="1"/>
    <col min="4" max="4" width="13.42578125" style="2" bestFit="1" customWidth="1"/>
    <col min="5" max="5" width="13.28515625" style="157" bestFit="1" customWidth="1"/>
    <col min="6" max="6" width="12" style="159" customWidth="1"/>
    <col min="7" max="7" width="13" style="157" customWidth="1"/>
    <col min="8" max="8" width="10.7109375" style="157" customWidth="1"/>
    <col min="9" max="9" width="12.28515625" style="157" customWidth="1"/>
    <col min="10" max="10" width="11.28515625" style="157" bestFit="1" customWidth="1"/>
    <col min="11" max="11" width="16.7109375" style="157" bestFit="1" customWidth="1"/>
    <col min="12" max="12" width="15.7109375" style="157" bestFit="1" customWidth="1"/>
    <col min="13" max="13" width="8" style="157" bestFit="1" customWidth="1"/>
    <col min="14" max="16384" width="9.28515625" style="2"/>
  </cols>
  <sheetData>
    <row r="1" spans="1:13" ht="24.75" customHeight="1" x14ac:dyDescent="0.2">
      <c r="A1" s="171" t="s">
        <v>144</v>
      </c>
      <c r="B1" s="155"/>
      <c r="C1" s="155"/>
    </row>
    <row r="2" spans="1:13" x14ac:dyDescent="0.2">
      <c r="L2" s="262" t="s">
        <v>129</v>
      </c>
      <c r="M2" s="262"/>
    </row>
    <row r="3" spans="1:13" ht="4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x14ac:dyDescent="0.2">
      <c r="A4" s="164">
        <v>45614</v>
      </c>
      <c r="B4" s="164">
        <v>45621</v>
      </c>
      <c r="C4" s="160" t="s">
        <v>146</v>
      </c>
      <c r="D4" s="172" t="s">
        <v>147</v>
      </c>
      <c r="E4" s="158">
        <v>47628</v>
      </c>
      <c r="F4" s="166">
        <v>0.05</v>
      </c>
      <c r="G4" s="206"/>
      <c r="H4" s="166"/>
      <c r="I4" s="166">
        <v>0.05</v>
      </c>
      <c r="J4" s="166"/>
      <c r="K4" s="207" t="s">
        <v>148</v>
      </c>
      <c r="L4" s="207" t="s">
        <v>148</v>
      </c>
      <c r="M4" s="170"/>
    </row>
    <row r="5" spans="1:13" x14ac:dyDescent="0.2">
      <c r="A5" s="164"/>
      <c r="B5" s="164"/>
      <c r="C5" s="160"/>
      <c r="D5" s="172"/>
      <c r="E5" s="158"/>
      <c r="F5" s="166"/>
      <c r="G5" s="206"/>
      <c r="H5" s="166"/>
      <c r="I5" s="166"/>
      <c r="J5" s="166"/>
      <c r="K5" s="208">
        <v>17502100</v>
      </c>
      <c r="L5" s="208">
        <v>17502100</v>
      </c>
      <c r="M5" s="170">
        <f>IF(L5=0,0,K5/L5)</f>
        <v>1</v>
      </c>
    </row>
    <row r="6" spans="1:13" x14ac:dyDescent="0.2">
      <c r="A6" s="164"/>
      <c r="B6" s="164"/>
      <c r="C6" s="160"/>
      <c r="D6" s="172" t="s">
        <v>149</v>
      </c>
      <c r="E6" s="158">
        <v>49273</v>
      </c>
      <c r="F6" s="166">
        <v>5.2499999999999998E-2</v>
      </c>
      <c r="G6" s="206"/>
      <c r="H6" s="166"/>
      <c r="I6" s="166">
        <v>5.2499999999999998E-2</v>
      </c>
      <c r="J6" s="166"/>
      <c r="K6" s="208" t="s">
        <v>150</v>
      </c>
      <c r="L6" s="208" t="s">
        <v>150</v>
      </c>
      <c r="M6" s="170"/>
    </row>
    <row r="7" spans="1:13" x14ac:dyDescent="0.2">
      <c r="A7" s="164"/>
      <c r="B7" s="164"/>
      <c r="C7" s="160"/>
      <c r="D7" s="172"/>
      <c r="E7" s="158"/>
      <c r="F7" s="166"/>
      <c r="G7" s="206"/>
      <c r="H7" s="166"/>
      <c r="I7" s="166"/>
      <c r="J7" s="166"/>
      <c r="K7" s="208">
        <v>14319900</v>
      </c>
      <c r="L7" s="208">
        <v>14319900</v>
      </c>
      <c r="M7" s="170">
        <f>IF(L7=0,0,K7/L7)</f>
        <v>1</v>
      </c>
    </row>
    <row r="8" spans="1:13" x14ac:dyDescent="0.2">
      <c r="A8" s="164"/>
      <c r="B8" s="164"/>
      <c r="C8" s="160"/>
      <c r="D8" s="172" t="s">
        <v>151</v>
      </c>
      <c r="E8" s="158">
        <v>56578</v>
      </c>
      <c r="F8" s="166">
        <v>5.6500000000000002E-2</v>
      </c>
      <c r="G8" s="206"/>
      <c r="H8" s="166"/>
      <c r="I8" s="166">
        <v>5.6500000000000002E-2</v>
      </c>
      <c r="J8" s="166"/>
      <c r="K8" s="208" t="s">
        <v>152</v>
      </c>
      <c r="L8" s="208" t="s">
        <v>152</v>
      </c>
      <c r="M8" s="170"/>
    </row>
    <row r="9" spans="1:13" x14ac:dyDescent="0.2">
      <c r="A9" s="164"/>
      <c r="B9" s="164"/>
      <c r="C9" s="160"/>
      <c r="D9" s="172"/>
      <c r="E9" s="158"/>
      <c r="F9" s="166"/>
      <c r="G9" s="206"/>
      <c r="H9" s="166"/>
      <c r="I9" s="166"/>
      <c r="J9" s="166"/>
      <c r="K9" s="208">
        <v>11933250</v>
      </c>
      <c r="L9" s="208">
        <v>11933250</v>
      </c>
      <c r="M9" s="170">
        <f>IF(L9=0,0,K9/L9)</f>
        <v>1</v>
      </c>
    </row>
    <row r="10" spans="1:13" x14ac:dyDescent="0.2">
      <c r="A10" s="256" t="s">
        <v>121</v>
      </c>
      <c r="B10" s="257"/>
      <c r="C10" s="257"/>
      <c r="D10" s="257"/>
      <c r="E10" s="257"/>
      <c r="F10" s="257"/>
      <c r="G10" s="257"/>
      <c r="H10" s="257"/>
      <c r="I10" s="257"/>
      <c r="J10" s="258"/>
      <c r="K10" s="209">
        <f>K5+K7+K9</f>
        <v>43755250</v>
      </c>
      <c r="L10" s="209">
        <f>L5+L7+L9</f>
        <v>43755250</v>
      </c>
      <c r="M10" s="165"/>
    </row>
    <row r="11" spans="1:13" ht="12" customHeight="1" outlineLevel="1" x14ac:dyDescent="0.2">
      <c r="A11" s="164">
        <v>45629</v>
      </c>
      <c r="B11" s="164">
        <v>45631</v>
      </c>
      <c r="C11" s="160" t="s">
        <v>136</v>
      </c>
      <c r="D11" s="172" t="s">
        <v>142</v>
      </c>
      <c r="E11" s="158">
        <v>45817</v>
      </c>
      <c r="F11" s="166" t="s">
        <v>128</v>
      </c>
      <c r="G11" s="166">
        <v>6.3E-2</v>
      </c>
      <c r="H11" s="166">
        <v>7.1499999999999994E-2</v>
      </c>
      <c r="I11" s="166">
        <v>6.3E-2</v>
      </c>
      <c r="J11" s="166">
        <v>6.3E-2</v>
      </c>
      <c r="K11" s="174">
        <v>2090000</v>
      </c>
      <c r="L11" s="174">
        <v>2000000</v>
      </c>
      <c r="M11" s="170">
        <f>IF(L11=0,0,K11/L11)</f>
        <v>1.0449999999999999</v>
      </c>
    </row>
    <row r="12" spans="1:13" ht="12" customHeight="1" outlineLevel="1" x14ac:dyDescent="0.2">
      <c r="A12" s="164"/>
      <c r="B12" s="164"/>
      <c r="C12" s="160"/>
      <c r="D12" s="172" t="s">
        <v>145</v>
      </c>
      <c r="E12" s="158">
        <v>45901</v>
      </c>
      <c r="F12" s="166" t="s">
        <v>128</v>
      </c>
      <c r="G12" s="166">
        <v>6.3E-2</v>
      </c>
      <c r="H12" s="166">
        <v>7.1999999999999995E-2</v>
      </c>
      <c r="I12" s="178">
        <v>6.3E-2</v>
      </c>
      <c r="J12" s="179">
        <v>6.3E-2</v>
      </c>
      <c r="K12" s="174">
        <v>3230000</v>
      </c>
      <c r="L12" s="174">
        <v>3050000</v>
      </c>
      <c r="M12" s="170">
        <f t="shared" ref="M12:M17" si="0">IF(L12=0,0,K12/L12)</f>
        <v>1.0590163934426229</v>
      </c>
    </row>
    <row r="13" spans="1:13" ht="12.75" customHeight="1" outlineLevel="1" x14ac:dyDescent="0.2">
      <c r="A13" s="164"/>
      <c r="B13" s="158"/>
      <c r="C13" s="160"/>
      <c r="D13" s="172" t="s">
        <v>138</v>
      </c>
      <c r="E13" s="158">
        <v>46218</v>
      </c>
      <c r="F13" s="166">
        <v>4.8750000000000002E-2</v>
      </c>
      <c r="G13" s="166">
        <v>6.8000000000000005E-2</v>
      </c>
      <c r="H13" s="166">
        <v>7.0699999999999999E-2</v>
      </c>
      <c r="I13" s="175">
        <v>6.8484100000000006E-2</v>
      </c>
      <c r="J13" s="179">
        <v>6.8500000000000005E-2</v>
      </c>
      <c r="K13" s="174">
        <v>1897000</v>
      </c>
      <c r="L13" s="174">
        <v>450000</v>
      </c>
      <c r="M13" s="170">
        <f t="shared" si="0"/>
        <v>4.2155555555555555</v>
      </c>
    </row>
    <row r="14" spans="1:13" ht="12.75" customHeight="1" outlineLevel="1" x14ac:dyDescent="0.2">
      <c r="A14" s="156"/>
      <c r="B14" s="156"/>
      <c r="C14" s="156"/>
      <c r="D14" s="2" t="s">
        <v>139</v>
      </c>
      <c r="E14" s="158">
        <v>46949</v>
      </c>
      <c r="F14" s="177">
        <v>5.8749999999999997E-2</v>
      </c>
      <c r="G14" s="166">
        <v>6.7500000000000004E-2</v>
      </c>
      <c r="H14" s="166">
        <v>6.9900000000000004E-2</v>
      </c>
      <c r="I14" s="175">
        <v>6.7981399999999997E-2</v>
      </c>
      <c r="J14" s="166">
        <v>6.8400000000000002E-2</v>
      </c>
      <c r="K14" s="174">
        <v>1521500</v>
      </c>
      <c r="L14" s="174">
        <v>1100000</v>
      </c>
      <c r="M14" s="170">
        <f t="shared" si="0"/>
        <v>1.3831818181818183</v>
      </c>
    </row>
    <row r="15" spans="1:13" ht="12.75" customHeight="1" outlineLevel="1" x14ac:dyDescent="0.2">
      <c r="A15" s="156"/>
      <c r="B15" s="156"/>
      <c r="C15" s="156"/>
      <c r="D15" s="172" t="s">
        <v>141</v>
      </c>
      <c r="E15" s="158">
        <v>50936</v>
      </c>
      <c r="F15" s="166">
        <v>6.5000000000000002E-2</v>
      </c>
      <c r="G15" s="166">
        <v>6.93E-2</v>
      </c>
      <c r="H15" s="166">
        <v>7.0999999999999994E-2</v>
      </c>
      <c r="I15" s="175">
        <v>6.93E-2</v>
      </c>
      <c r="J15" s="175">
        <v>6.93E-2</v>
      </c>
      <c r="K15" s="174">
        <v>1285500</v>
      </c>
      <c r="L15" s="174">
        <v>100000</v>
      </c>
      <c r="M15" s="170">
        <f t="shared" si="0"/>
        <v>12.855</v>
      </c>
    </row>
    <row r="16" spans="1:13" ht="12.75" customHeight="1" outlineLevel="1" x14ac:dyDescent="0.2">
      <c r="A16" s="156"/>
      <c r="B16" s="156"/>
      <c r="C16" s="156"/>
      <c r="D16" s="172" t="s">
        <v>140</v>
      </c>
      <c r="E16" s="158">
        <v>51697</v>
      </c>
      <c r="F16" s="166">
        <v>6.6250000000000003E-2</v>
      </c>
      <c r="G16" s="166">
        <v>7.0000000000000007E-2</v>
      </c>
      <c r="H16" s="166">
        <v>7.1499999999999994E-2</v>
      </c>
      <c r="I16" s="175" t="s">
        <v>130</v>
      </c>
      <c r="J16" s="175" t="s">
        <v>130</v>
      </c>
      <c r="K16" s="174">
        <v>1064500</v>
      </c>
      <c r="L16" s="174">
        <v>0</v>
      </c>
      <c r="M16" s="203" t="s">
        <v>130</v>
      </c>
    </row>
    <row r="17" spans="1:13" ht="12.75" customHeight="1" outlineLevel="1" x14ac:dyDescent="0.2">
      <c r="A17" s="180"/>
      <c r="B17" s="156"/>
      <c r="C17" s="181"/>
      <c r="D17" s="172" t="s">
        <v>137</v>
      </c>
      <c r="E17" s="158">
        <v>54772</v>
      </c>
      <c r="F17" s="166">
        <v>6.8750000000000006E-2</v>
      </c>
      <c r="G17" s="166">
        <v>7.0199999999999999E-2</v>
      </c>
      <c r="H17" s="166">
        <v>7.1999999999999995E-2</v>
      </c>
      <c r="I17" s="175">
        <v>7.0999900000000005E-2</v>
      </c>
      <c r="J17" s="175">
        <v>7.1300000000000002E-2</v>
      </c>
      <c r="K17" s="174">
        <v>2585800</v>
      </c>
      <c r="L17" s="174">
        <v>1300000</v>
      </c>
      <c r="M17" s="170">
        <f t="shared" si="0"/>
        <v>1.9890769230769232</v>
      </c>
    </row>
    <row r="18" spans="1:13" s="1" customFormat="1" ht="12.75" customHeight="1" outlineLevel="1" x14ac:dyDescent="0.2">
      <c r="A18" s="256" t="s">
        <v>121</v>
      </c>
      <c r="B18" s="257"/>
      <c r="C18" s="257"/>
      <c r="D18" s="257"/>
      <c r="E18" s="257"/>
      <c r="F18" s="257"/>
      <c r="G18" s="257"/>
      <c r="H18" s="257"/>
      <c r="I18" s="257"/>
      <c r="J18" s="258"/>
      <c r="K18" s="176">
        <f>SUM(K11:K17)</f>
        <v>13674300</v>
      </c>
      <c r="L18" s="176">
        <f>SUM(L11:L17)</f>
        <v>8000000</v>
      </c>
      <c r="M18" s="165"/>
    </row>
    <row r="19" spans="1:13" ht="12" customHeight="1" outlineLevel="1" x14ac:dyDescent="0.2">
      <c r="A19" s="197">
        <v>45636</v>
      </c>
      <c r="B19" s="202">
        <v>45638</v>
      </c>
      <c r="C19" s="198" t="s">
        <v>136</v>
      </c>
      <c r="D19" s="183" t="s">
        <v>161</v>
      </c>
      <c r="E19" s="184">
        <v>45730</v>
      </c>
      <c r="F19" s="185" t="s">
        <v>128</v>
      </c>
      <c r="G19" s="201">
        <v>6.6000000000000003E-2</v>
      </c>
      <c r="H19" s="201">
        <v>7.0000000000000007E-2</v>
      </c>
      <c r="I19" s="193" t="s">
        <v>130</v>
      </c>
      <c r="J19" s="193" t="s">
        <v>130</v>
      </c>
      <c r="K19" s="210">
        <v>2040000</v>
      </c>
      <c r="L19" s="210">
        <v>0</v>
      </c>
      <c r="M19" s="187">
        <f t="shared" ref="M19:M26" si="1">IF(L19=0,0,K19/L19)</f>
        <v>0</v>
      </c>
    </row>
    <row r="20" spans="1:13" ht="12" customHeight="1" outlineLevel="1" x14ac:dyDescent="0.2">
      <c r="A20" s="197"/>
      <c r="B20" s="182"/>
      <c r="C20" s="198"/>
      <c r="D20" s="183" t="s">
        <v>162</v>
      </c>
      <c r="E20" s="184">
        <v>46002</v>
      </c>
      <c r="F20" s="185" t="s">
        <v>128</v>
      </c>
      <c r="G20" s="185">
        <v>6.8000000000000005E-2</v>
      </c>
      <c r="H20" s="211">
        <v>7.0000000000000007E-2</v>
      </c>
      <c r="I20" s="212" t="s">
        <v>130</v>
      </c>
      <c r="J20" s="201" t="s">
        <v>130</v>
      </c>
      <c r="K20" s="213">
        <v>3040000</v>
      </c>
      <c r="L20" s="213">
        <v>0</v>
      </c>
      <c r="M20" s="187">
        <f t="shared" si="1"/>
        <v>0</v>
      </c>
    </row>
    <row r="21" spans="1:13" ht="12.75" customHeight="1" outlineLevel="1" x14ac:dyDescent="0.2">
      <c r="A21" s="197"/>
      <c r="B21" s="184"/>
      <c r="C21" s="198"/>
      <c r="D21" s="183" t="s">
        <v>154</v>
      </c>
      <c r="E21" s="184">
        <v>47679</v>
      </c>
      <c r="F21" s="185">
        <v>6.5000000000000002E-2</v>
      </c>
      <c r="G21" s="185">
        <v>6.8199999999999997E-2</v>
      </c>
      <c r="H21" s="185">
        <v>7.0499999999999993E-2</v>
      </c>
      <c r="I21" s="212">
        <v>6.8696199999999999E-2</v>
      </c>
      <c r="J21" s="186">
        <v>6.9199999999999998E-2</v>
      </c>
      <c r="K21" s="210">
        <v>7869000</v>
      </c>
      <c r="L21" s="210">
        <v>6700000</v>
      </c>
      <c r="M21" s="187">
        <f t="shared" si="1"/>
        <v>1.1744776119402984</v>
      </c>
    </row>
    <row r="22" spans="1:13" ht="12.75" customHeight="1" outlineLevel="1" x14ac:dyDescent="0.2">
      <c r="A22" s="190"/>
      <c r="B22" s="188"/>
      <c r="C22" s="191"/>
      <c r="D22" s="183" t="s">
        <v>155</v>
      </c>
      <c r="E22" s="184">
        <v>49505</v>
      </c>
      <c r="F22" s="185">
        <v>6.7500000000000004E-2</v>
      </c>
      <c r="G22" s="185">
        <v>6.9800000000000001E-2</v>
      </c>
      <c r="H22" s="185">
        <v>7.1900000000000006E-2</v>
      </c>
      <c r="I22" s="186">
        <v>7.0231799999999997E-2</v>
      </c>
      <c r="J22" s="196">
        <v>7.0499999999999993E-2</v>
      </c>
      <c r="K22" s="210">
        <v>16313500</v>
      </c>
      <c r="L22" s="210">
        <v>11150000</v>
      </c>
      <c r="M22" s="187">
        <f t="shared" si="1"/>
        <v>1.4630941704035874</v>
      </c>
    </row>
    <row r="23" spans="1:13" ht="12.75" customHeight="1" outlineLevel="1" x14ac:dyDescent="0.2">
      <c r="A23" s="190"/>
      <c r="B23" s="188"/>
      <c r="C23" s="191"/>
      <c r="D23" s="183" t="s">
        <v>156</v>
      </c>
      <c r="E23" s="184">
        <v>50571</v>
      </c>
      <c r="F23" s="185">
        <v>7.1249999999999994E-2</v>
      </c>
      <c r="G23" s="185">
        <v>7.0300000000000001E-2</v>
      </c>
      <c r="H23" s="185">
        <v>7.1999999999999995E-2</v>
      </c>
      <c r="I23" s="195">
        <v>7.0888099999999996E-2</v>
      </c>
      <c r="J23" s="196">
        <v>7.1199999999999999E-2</v>
      </c>
      <c r="K23" s="210">
        <v>3398400</v>
      </c>
      <c r="L23" s="210">
        <v>2600000</v>
      </c>
      <c r="M23" s="187">
        <f t="shared" si="1"/>
        <v>1.307076923076923</v>
      </c>
    </row>
    <row r="24" spans="1:13" ht="12.75" customHeight="1" outlineLevel="1" x14ac:dyDescent="0.2">
      <c r="A24" s="190"/>
      <c r="B24" s="188"/>
      <c r="C24" s="191"/>
      <c r="D24" s="183" t="s">
        <v>157</v>
      </c>
      <c r="E24" s="184">
        <v>52397</v>
      </c>
      <c r="F24" s="185">
        <v>7.1249999999999994E-2</v>
      </c>
      <c r="G24" s="185">
        <v>7.0900000000000005E-2</v>
      </c>
      <c r="H24" s="185">
        <v>7.2499999999999995E-2</v>
      </c>
      <c r="I24" s="186">
        <v>7.0999199999999998E-2</v>
      </c>
      <c r="J24" s="194">
        <v>7.0999999999999994E-2</v>
      </c>
      <c r="K24" s="214">
        <v>2515300</v>
      </c>
      <c r="L24" s="214">
        <v>1150000</v>
      </c>
      <c r="M24" s="187">
        <f t="shared" si="1"/>
        <v>2.187217391304348</v>
      </c>
    </row>
    <row r="25" spans="1:13" ht="12.75" customHeight="1" outlineLevel="1" x14ac:dyDescent="0.2">
      <c r="A25" s="190"/>
      <c r="B25" s="188"/>
      <c r="C25" s="191"/>
      <c r="D25" s="183" t="s">
        <v>158</v>
      </c>
      <c r="E25" s="184">
        <v>56445</v>
      </c>
      <c r="F25" s="185">
        <v>6.8750000000000006E-2</v>
      </c>
      <c r="G25" s="185">
        <v>7.0499999999999993E-2</v>
      </c>
      <c r="H25" s="185">
        <v>7.2099999999999997E-2</v>
      </c>
      <c r="I25" s="186">
        <v>7.1079699999999996E-2</v>
      </c>
      <c r="J25" s="194">
        <v>7.1300000000000002E-2</v>
      </c>
      <c r="K25" s="214">
        <v>1672300</v>
      </c>
      <c r="L25" s="214">
        <v>300000</v>
      </c>
      <c r="M25" s="187">
        <f t="shared" si="1"/>
        <v>5.5743333333333336</v>
      </c>
    </row>
    <row r="26" spans="1:13" ht="12.75" customHeight="1" outlineLevel="1" x14ac:dyDescent="0.2">
      <c r="A26" s="190"/>
      <c r="B26" s="199"/>
      <c r="C26" s="191"/>
      <c r="D26" s="183" t="s">
        <v>159</v>
      </c>
      <c r="E26" s="184">
        <v>60098</v>
      </c>
      <c r="F26" s="185">
        <v>6.8750000000000006E-2</v>
      </c>
      <c r="G26" s="185">
        <v>7.0800000000000002E-2</v>
      </c>
      <c r="H26" s="185">
        <v>7.1800000000000003E-2</v>
      </c>
      <c r="I26" s="196">
        <v>7.1225399999999994E-2</v>
      </c>
      <c r="J26" s="195">
        <v>7.1499999999999994E-2</v>
      </c>
      <c r="K26" s="214">
        <v>2132100</v>
      </c>
      <c r="L26" s="214">
        <v>100000</v>
      </c>
      <c r="M26" s="200">
        <f t="shared" si="1"/>
        <v>21.321000000000002</v>
      </c>
    </row>
    <row r="27" spans="1:13" s="1" customFormat="1" ht="12.75" customHeight="1" outlineLevel="1" x14ac:dyDescent="0.2">
      <c r="A27" s="263" t="s">
        <v>121</v>
      </c>
      <c r="B27" s="264"/>
      <c r="C27" s="265"/>
      <c r="D27" s="265"/>
      <c r="E27" s="265"/>
      <c r="F27" s="265"/>
      <c r="G27" s="265"/>
      <c r="H27" s="265"/>
      <c r="I27" s="265"/>
      <c r="J27" s="266"/>
      <c r="K27" s="189">
        <f>SUM(K19:K26)</f>
        <v>38980600</v>
      </c>
      <c r="L27" s="189">
        <f>SUM(L19:L26)</f>
        <v>22000000</v>
      </c>
      <c r="M27" s="192"/>
    </row>
    <row r="28" spans="1:13" ht="12" customHeight="1" outlineLevel="1" x14ac:dyDescent="0.2">
      <c r="A28" s="164">
        <v>45643</v>
      </c>
      <c r="B28" s="164">
        <v>45645</v>
      </c>
      <c r="C28" s="160" t="s">
        <v>136</v>
      </c>
      <c r="D28" s="172" t="s">
        <v>142</v>
      </c>
      <c r="E28" s="158">
        <v>45817</v>
      </c>
      <c r="F28" s="166" t="s">
        <v>128</v>
      </c>
      <c r="G28" s="166">
        <v>6.7000000000000004E-2</v>
      </c>
      <c r="H28" s="166">
        <v>6.7000000000000004E-2</v>
      </c>
      <c r="I28" s="178">
        <v>0</v>
      </c>
      <c r="J28" s="178">
        <v>0</v>
      </c>
      <c r="K28" s="174">
        <v>2035000</v>
      </c>
      <c r="L28" s="174">
        <v>0</v>
      </c>
      <c r="M28" s="204" t="s">
        <v>130</v>
      </c>
    </row>
    <row r="29" spans="1:13" ht="12" customHeight="1" outlineLevel="1" x14ac:dyDescent="0.2">
      <c r="A29" s="164"/>
      <c r="B29" s="164"/>
      <c r="C29" s="160"/>
      <c r="D29" s="172" t="s">
        <v>145</v>
      </c>
      <c r="E29" s="158">
        <v>45901</v>
      </c>
      <c r="F29" s="166" t="s">
        <v>128</v>
      </c>
      <c r="G29" s="166">
        <v>6.3799999999999996E-2</v>
      </c>
      <c r="H29" s="166">
        <v>6.9000000000000006E-2</v>
      </c>
      <c r="I29" s="178">
        <v>6.3799999999999996E-2</v>
      </c>
      <c r="J29" s="179">
        <v>6.3799999999999996E-2</v>
      </c>
      <c r="K29" s="174">
        <v>3205000</v>
      </c>
      <c r="L29" s="174">
        <v>3150000</v>
      </c>
      <c r="M29" s="205">
        <f t="shared" ref="M29:M34" si="2">IF(L29=0,0,K29/L29)</f>
        <v>1.0174603174603174</v>
      </c>
    </row>
    <row r="30" spans="1:13" ht="12.75" customHeight="1" outlineLevel="1" x14ac:dyDescent="0.2">
      <c r="A30" s="164"/>
      <c r="B30" s="158"/>
      <c r="C30" s="160"/>
      <c r="D30" s="172" t="s">
        <v>50</v>
      </c>
      <c r="E30" s="158">
        <v>46402</v>
      </c>
      <c r="F30" s="166">
        <v>0.06</v>
      </c>
      <c r="G30" s="166">
        <v>6.7400000000000002E-2</v>
      </c>
      <c r="H30" s="166">
        <v>7.0900000000000005E-2</v>
      </c>
      <c r="I30" s="175">
        <v>6.8898899999999999E-2</v>
      </c>
      <c r="J30" s="179">
        <v>6.9199999999999998E-2</v>
      </c>
      <c r="K30" s="174">
        <v>890000</v>
      </c>
      <c r="L30" s="174">
        <v>100000</v>
      </c>
      <c r="M30" s="204" t="s">
        <v>130</v>
      </c>
    </row>
    <row r="31" spans="1:13" ht="12.75" customHeight="1" outlineLevel="1" x14ac:dyDescent="0.2">
      <c r="A31" s="156"/>
      <c r="B31" s="156"/>
      <c r="C31" s="156"/>
      <c r="D31" s="2" t="s">
        <v>139</v>
      </c>
      <c r="E31" s="158">
        <v>46949</v>
      </c>
      <c r="F31" s="177">
        <v>5.8749999999999997E-2</v>
      </c>
      <c r="G31" s="166">
        <v>6.8699999999999997E-2</v>
      </c>
      <c r="H31" s="166">
        <v>7.2499999999999995E-2</v>
      </c>
      <c r="I31" s="175">
        <v>6.8990700000000002E-2</v>
      </c>
      <c r="J31" s="166">
        <v>6.9500000000000006E-2</v>
      </c>
      <c r="K31" s="174">
        <v>494000</v>
      </c>
      <c r="L31" s="174">
        <v>300000</v>
      </c>
      <c r="M31" s="205">
        <f t="shared" si="2"/>
        <v>1.6466666666666667</v>
      </c>
    </row>
    <row r="32" spans="1:13" ht="12.75" customHeight="1" outlineLevel="1" x14ac:dyDescent="0.2">
      <c r="A32" s="156"/>
      <c r="B32" s="156"/>
      <c r="C32" s="156"/>
      <c r="D32" s="172" t="s">
        <v>143</v>
      </c>
      <c r="E32" s="158">
        <v>49018</v>
      </c>
      <c r="F32" s="166">
        <v>6.3750000000000001E-2</v>
      </c>
      <c r="G32" s="166">
        <v>6.7799999999999999E-2</v>
      </c>
      <c r="H32" s="166">
        <v>7.0199999999999999E-2</v>
      </c>
      <c r="I32" s="175">
        <v>0</v>
      </c>
      <c r="J32" s="175">
        <v>0</v>
      </c>
      <c r="K32" s="174">
        <v>122500</v>
      </c>
      <c r="L32" s="174">
        <v>0</v>
      </c>
      <c r="M32" s="205">
        <f t="shared" si="2"/>
        <v>0</v>
      </c>
    </row>
    <row r="33" spans="1:15" ht="12.75" customHeight="1" outlineLevel="1" x14ac:dyDescent="0.2">
      <c r="A33" s="180"/>
      <c r="B33" s="156"/>
      <c r="C33" s="181"/>
      <c r="D33" s="172" t="s">
        <v>141</v>
      </c>
      <c r="E33" s="158">
        <v>50936</v>
      </c>
      <c r="F33" s="166">
        <v>6.5000000000000002E-2</v>
      </c>
      <c r="G33" s="166">
        <v>6.8599999999999994E-2</v>
      </c>
      <c r="H33" s="166">
        <v>7.1499999999999994E-2</v>
      </c>
      <c r="I33" s="175">
        <v>0</v>
      </c>
      <c r="J33" s="175">
        <v>0</v>
      </c>
      <c r="K33" s="174">
        <v>166000</v>
      </c>
      <c r="L33" s="174">
        <v>0</v>
      </c>
      <c r="M33" s="205">
        <f t="shared" si="2"/>
        <v>0</v>
      </c>
    </row>
    <row r="34" spans="1:15" ht="12.75" customHeight="1" outlineLevel="1" x14ac:dyDescent="0.2">
      <c r="A34" s="156"/>
      <c r="B34" s="156"/>
      <c r="C34" s="156"/>
      <c r="D34" s="172" t="s">
        <v>137</v>
      </c>
      <c r="E34" s="158">
        <v>18247</v>
      </c>
      <c r="F34" s="166">
        <v>6.8750000000000006E-2</v>
      </c>
      <c r="G34" s="166">
        <v>7.0999999999999994E-2</v>
      </c>
      <c r="H34" s="166">
        <v>7.3400000000000007E-2</v>
      </c>
      <c r="I34" s="175">
        <v>7.1598800000000004E-2</v>
      </c>
      <c r="J34" s="175">
        <v>7.1800000000000003E-2</v>
      </c>
      <c r="K34" s="174">
        <v>3881500</v>
      </c>
      <c r="L34" s="174">
        <v>3550000</v>
      </c>
      <c r="M34" s="205">
        <f t="shared" si="2"/>
        <v>1.0933802816901408</v>
      </c>
    </row>
    <row r="35" spans="1:15" s="1" customFormat="1" ht="12.75" customHeight="1" outlineLevel="1" x14ac:dyDescent="0.2">
      <c r="A35" s="256" t="s">
        <v>121</v>
      </c>
      <c r="B35" s="257"/>
      <c r="C35" s="257"/>
      <c r="D35" s="257"/>
      <c r="E35" s="257"/>
      <c r="F35" s="257"/>
      <c r="G35" s="257"/>
      <c r="H35" s="257"/>
      <c r="I35" s="257"/>
      <c r="J35" s="258"/>
      <c r="K35" s="176">
        <f>SUM(K28:K34)</f>
        <v>10794000</v>
      </c>
      <c r="L35" s="176">
        <f>SUM(L28:L34)</f>
        <v>7100000</v>
      </c>
      <c r="M35" s="165"/>
    </row>
    <row r="36" spans="1:15" s="222" customFormat="1" ht="17.25" customHeight="1" outlineLevel="1" x14ac:dyDescent="0.2">
      <c r="A36" s="226">
        <v>45646</v>
      </c>
      <c r="B36" s="226">
        <v>45650</v>
      </c>
      <c r="C36" s="225" t="s">
        <v>160</v>
      </c>
      <c r="D36" s="215" t="s">
        <v>98</v>
      </c>
      <c r="E36" s="216">
        <v>48714</v>
      </c>
      <c r="F36" s="217">
        <v>6.6250000000000003E-2</v>
      </c>
      <c r="G36" s="218" t="s">
        <v>130</v>
      </c>
      <c r="H36" s="218" t="s">
        <v>130</v>
      </c>
      <c r="I36" s="219">
        <v>7.0300000000000001E-2</v>
      </c>
      <c r="J36" s="218" t="s">
        <v>130</v>
      </c>
      <c r="K36" s="220">
        <v>5000000</v>
      </c>
      <c r="L36" s="220">
        <f t="shared" ref="L36" si="3">K36</f>
        <v>5000000</v>
      </c>
      <c r="M36" s="221">
        <f t="shared" ref="M36" si="4">IF(L36=0,0,K36/L36)</f>
        <v>1</v>
      </c>
      <c r="O36" s="223"/>
    </row>
    <row r="37" spans="1:15" s="222" customFormat="1" ht="13.5" customHeight="1" outlineLevel="1" x14ac:dyDescent="0.2">
      <c r="A37" s="267" t="s">
        <v>121</v>
      </c>
      <c r="B37" s="268"/>
      <c r="C37" s="268"/>
      <c r="D37" s="268"/>
      <c r="E37" s="268"/>
      <c r="F37" s="268"/>
      <c r="G37" s="268"/>
      <c r="H37" s="268"/>
      <c r="I37" s="268"/>
      <c r="J37" s="269"/>
      <c r="K37" s="224">
        <f>SUM(K36:K36)</f>
        <v>5000000</v>
      </c>
      <c r="L37" s="224">
        <f>SUM(L36:L36)</f>
        <v>5000000</v>
      </c>
      <c r="M37" s="224"/>
    </row>
    <row r="38" spans="1:15" ht="12" customHeight="1" outlineLevel="1" x14ac:dyDescent="0.2">
      <c r="A38" s="197">
        <v>45664</v>
      </c>
      <c r="B38" s="202">
        <v>45666</v>
      </c>
      <c r="C38" s="198" t="s">
        <v>136</v>
      </c>
      <c r="D38" s="183" t="s">
        <v>163</v>
      </c>
      <c r="E38" s="184">
        <v>45755</v>
      </c>
      <c r="F38" s="185" t="s">
        <v>128</v>
      </c>
      <c r="G38" s="201">
        <v>6.6000000000000003E-2</v>
      </c>
      <c r="H38" s="201">
        <v>7.2499999999999995E-2</v>
      </c>
      <c r="I38" s="193" t="s">
        <v>130</v>
      </c>
      <c r="J38" s="193" t="s">
        <v>130</v>
      </c>
      <c r="K38" s="210">
        <v>1031000</v>
      </c>
      <c r="L38" s="210">
        <v>0</v>
      </c>
      <c r="M38" s="187">
        <f t="shared" ref="M38:M45" si="5">IF(L38=0,0,K38/L38)</f>
        <v>0</v>
      </c>
    </row>
    <row r="39" spans="1:15" ht="12" customHeight="1" outlineLevel="1" x14ac:dyDescent="0.2">
      <c r="A39" s="197"/>
      <c r="B39" s="182"/>
      <c r="C39" s="198"/>
      <c r="D39" s="183" t="s">
        <v>164</v>
      </c>
      <c r="E39" s="184">
        <v>46030</v>
      </c>
      <c r="F39" s="185" t="s">
        <v>128</v>
      </c>
      <c r="G39" s="185">
        <v>6.6500000000000004E-2</v>
      </c>
      <c r="H39" s="211">
        <v>7.2999999999999995E-2</v>
      </c>
      <c r="I39" s="212">
        <v>6.6500000000000004E-2</v>
      </c>
      <c r="J39" s="201">
        <v>6.6500000000000004E-2</v>
      </c>
      <c r="K39" s="213">
        <v>1711000</v>
      </c>
      <c r="L39" s="213">
        <v>1600000</v>
      </c>
      <c r="M39" s="187">
        <f t="shared" si="5"/>
        <v>1.069375</v>
      </c>
    </row>
    <row r="40" spans="1:15" ht="12.75" customHeight="1" outlineLevel="1" x14ac:dyDescent="0.2">
      <c r="A40" s="197"/>
      <c r="B40" s="184"/>
      <c r="C40" s="198"/>
      <c r="D40" s="183" t="s">
        <v>154</v>
      </c>
      <c r="E40" s="184">
        <v>47679</v>
      </c>
      <c r="F40" s="185">
        <v>6.5000000000000002E-2</v>
      </c>
      <c r="G40" s="185">
        <v>6.93E-2</v>
      </c>
      <c r="H40" s="185">
        <v>7.1099999999999997E-2</v>
      </c>
      <c r="I40" s="212">
        <v>7.0199700000000004E-2</v>
      </c>
      <c r="J40" s="186">
        <v>7.0499999999999993E-2</v>
      </c>
      <c r="K40" s="210">
        <v>9701100</v>
      </c>
      <c r="L40" s="210">
        <v>7100000</v>
      </c>
      <c r="M40" s="187">
        <f t="shared" si="5"/>
        <v>1.3663521126760563</v>
      </c>
    </row>
    <row r="41" spans="1:15" ht="12.75" customHeight="1" outlineLevel="1" x14ac:dyDescent="0.2">
      <c r="A41" s="190"/>
      <c r="B41" s="188"/>
      <c r="C41" s="191"/>
      <c r="D41" s="183" t="s">
        <v>155</v>
      </c>
      <c r="E41" s="184">
        <v>49505</v>
      </c>
      <c r="F41" s="185">
        <v>6.7500000000000004E-2</v>
      </c>
      <c r="G41" s="185">
        <v>7.0099999999999996E-2</v>
      </c>
      <c r="H41" s="185">
        <v>7.1999999999999995E-2</v>
      </c>
      <c r="I41" s="186">
        <v>7.0996900000000002E-2</v>
      </c>
      <c r="J41" s="196">
        <v>7.1499999999999994E-2</v>
      </c>
      <c r="K41" s="210">
        <v>6203400</v>
      </c>
      <c r="L41" s="210">
        <v>5700000</v>
      </c>
      <c r="M41" s="187">
        <f t="shared" si="5"/>
        <v>1.0883157894736841</v>
      </c>
    </row>
    <row r="42" spans="1:15" ht="12.75" customHeight="1" outlineLevel="1" x14ac:dyDescent="0.2">
      <c r="A42" s="190"/>
      <c r="B42" s="188"/>
      <c r="C42" s="191"/>
      <c r="D42" s="183" t="s">
        <v>165</v>
      </c>
      <c r="E42" s="184">
        <v>51363</v>
      </c>
      <c r="F42" s="185">
        <v>7.1249999999999994E-2</v>
      </c>
      <c r="G42" s="185">
        <v>7.0599999999999996E-2</v>
      </c>
      <c r="H42" s="185">
        <v>7.2499999999999995E-2</v>
      </c>
      <c r="I42" s="195">
        <v>7.1495900000000001E-2</v>
      </c>
      <c r="J42" s="196">
        <v>7.1999999999999995E-2</v>
      </c>
      <c r="K42" s="210">
        <v>6458100</v>
      </c>
      <c r="L42" s="210">
        <v>5950000</v>
      </c>
      <c r="M42" s="187">
        <f t="shared" si="5"/>
        <v>1.0853949579831932</v>
      </c>
    </row>
    <row r="43" spans="1:15" ht="12.75" customHeight="1" outlineLevel="1" x14ac:dyDescent="0.2">
      <c r="A43" s="190"/>
      <c r="B43" s="188"/>
      <c r="C43" s="191"/>
      <c r="D43" s="183" t="s">
        <v>166</v>
      </c>
      <c r="E43" s="184">
        <v>53189</v>
      </c>
      <c r="F43" s="185">
        <v>7.1249999999999994E-2</v>
      </c>
      <c r="G43" s="185">
        <v>7.0999999999999994E-2</v>
      </c>
      <c r="H43" s="185">
        <v>7.2499999999999995E-2</v>
      </c>
      <c r="I43" s="186">
        <v>7.1798100000000004E-2</v>
      </c>
      <c r="J43" s="194">
        <v>7.22E-2</v>
      </c>
      <c r="K43" s="214">
        <v>5616400</v>
      </c>
      <c r="L43" s="214">
        <v>5500000</v>
      </c>
      <c r="M43" s="187">
        <f t="shared" si="5"/>
        <v>1.0211636363636363</v>
      </c>
    </row>
    <row r="44" spans="1:15" ht="12.75" customHeight="1" outlineLevel="1" x14ac:dyDescent="0.2">
      <c r="A44" s="190"/>
      <c r="B44" s="188"/>
      <c r="C44" s="191"/>
      <c r="D44" s="183" t="s">
        <v>158</v>
      </c>
      <c r="E44" s="184">
        <v>56445</v>
      </c>
      <c r="F44" s="185">
        <v>6.8750000000000006E-2</v>
      </c>
      <c r="G44" s="185">
        <v>7.0599999999999996E-2</v>
      </c>
      <c r="H44" s="185">
        <v>7.22E-2</v>
      </c>
      <c r="I44" s="186">
        <v>7.1077299999999996E-2</v>
      </c>
      <c r="J44" s="194">
        <v>7.1400000000000005E-2</v>
      </c>
      <c r="K44" s="214">
        <v>563000</v>
      </c>
      <c r="L44" s="214">
        <v>350000</v>
      </c>
      <c r="M44" s="187">
        <f t="shared" si="5"/>
        <v>1.6085714285714285</v>
      </c>
    </row>
    <row r="45" spans="1:15" ht="12.75" customHeight="1" outlineLevel="1" x14ac:dyDescent="0.2">
      <c r="A45" s="190"/>
      <c r="B45" s="199"/>
      <c r="C45" s="191"/>
      <c r="D45" s="183" t="s">
        <v>159</v>
      </c>
      <c r="E45" s="184">
        <v>60098</v>
      </c>
      <c r="F45" s="185">
        <v>6.8750000000000006E-2</v>
      </c>
      <c r="G45" s="185">
        <v>7.1199999999999999E-2</v>
      </c>
      <c r="H45" s="185">
        <v>7.22E-2</v>
      </c>
      <c r="I45" s="196" t="s">
        <v>130</v>
      </c>
      <c r="J45" s="195" t="s">
        <v>130</v>
      </c>
      <c r="K45" s="214">
        <v>371300</v>
      </c>
      <c r="L45" s="214">
        <v>0</v>
      </c>
      <c r="M45" s="200">
        <f t="shared" si="5"/>
        <v>0</v>
      </c>
    </row>
    <row r="46" spans="1:15" s="1" customFormat="1" ht="12.75" customHeight="1" outlineLevel="1" x14ac:dyDescent="0.2">
      <c r="A46" s="263" t="s">
        <v>121</v>
      </c>
      <c r="B46" s="264"/>
      <c r="C46" s="265"/>
      <c r="D46" s="265"/>
      <c r="E46" s="265"/>
      <c r="F46" s="265"/>
      <c r="G46" s="265"/>
      <c r="H46" s="265"/>
      <c r="I46" s="265"/>
      <c r="J46" s="266"/>
      <c r="K46" s="189">
        <f>SUM(K38:K45)</f>
        <v>31655300</v>
      </c>
      <c r="L46" s="189">
        <f>SUM(L38:L45)</f>
        <v>26200000</v>
      </c>
      <c r="M46" s="192"/>
    </row>
    <row r="47" spans="1:15" s="234" customFormat="1" x14ac:dyDescent="0.2">
      <c r="A47" s="227">
        <v>45665</v>
      </c>
      <c r="B47" s="227">
        <v>45672</v>
      </c>
      <c r="C47" s="228" t="s">
        <v>146</v>
      </c>
      <c r="D47" s="229" t="s">
        <v>170</v>
      </c>
      <c r="E47" s="227">
        <v>47498</v>
      </c>
      <c r="F47" s="230">
        <v>5.2499999999999998E-2</v>
      </c>
      <c r="G47" s="230"/>
      <c r="H47" s="230"/>
      <c r="I47" s="231">
        <v>5.2999999999999999E-2</v>
      </c>
      <c r="J47" s="231"/>
      <c r="K47" s="232" t="s">
        <v>150</v>
      </c>
      <c r="L47" s="232" t="str">
        <f t="shared" ref="L47:L52" si="6">K47</f>
        <v>USD900.000.000</v>
      </c>
      <c r="M47" s="233"/>
    </row>
    <row r="48" spans="1:15" s="234" customFormat="1" x14ac:dyDescent="0.2">
      <c r="A48" s="188"/>
      <c r="B48" s="188"/>
      <c r="C48" s="235"/>
      <c r="D48" s="183"/>
      <c r="E48" s="184"/>
      <c r="F48" s="236"/>
      <c r="G48" s="236"/>
      <c r="H48" s="236"/>
      <c r="I48" s="186"/>
      <c r="J48" s="186"/>
      <c r="K48" s="237">
        <f>16265*900</f>
        <v>14638500</v>
      </c>
      <c r="L48" s="237">
        <f t="shared" si="6"/>
        <v>14638500</v>
      </c>
      <c r="M48" s="238"/>
    </row>
    <row r="49" spans="1:13" s="234" customFormat="1" x14ac:dyDescent="0.2">
      <c r="A49" s="188"/>
      <c r="B49" s="184">
        <v>45672</v>
      </c>
      <c r="C49" s="235"/>
      <c r="D49" s="183" t="s">
        <v>171</v>
      </c>
      <c r="E49" s="184">
        <v>49324</v>
      </c>
      <c r="F49" s="236">
        <v>5.6000000000000001E-2</v>
      </c>
      <c r="G49" s="236"/>
      <c r="H49" s="236"/>
      <c r="I49" s="186">
        <v>5.6500000000000002E-2</v>
      </c>
      <c r="J49" s="186"/>
      <c r="K49" s="237" t="s">
        <v>148</v>
      </c>
      <c r="L49" s="237" t="str">
        <f t="shared" si="6"/>
        <v>USD1.100.000.000</v>
      </c>
      <c r="M49" s="238"/>
    </row>
    <row r="50" spans="1:13" s="234" customFormat="1" x14ac:dyDescent="0.2">
      <c r="A50" s="188"/>
      <c r="B50" s="188"/>
      <c r="C50" s="235"/>
      <c r="D50" s="183"/>
      <c r="E50" s="184"/>
      <c r="F50" s="236"/>
      <c r="G50" s="236"/>
      <c r="H50" s="236"/>
      <c r="I50" s="186"/>
      <c r="J50" s="186"/>
      <c r="K50" s="237">
        <f>16265*650</f>
        <v>10572250</v>
      </c>
      <c r="L50" s="237">
        <f t="shared" si="6"/>
        <v>10572250</v>
      </c>
      <c r="M50" s="238"/>
    </row>
    <row r="51" spans="1:13" s="234" customFormat="1" x14ac:dyDescent="0.2">
      <c r="A51" s="188"/>
      <c r="B51" s="184">
        <v>45672</v>
      </c>
      <c r="C51" s="235"/>
      <c r="D51" s="183" t="s">
        <v>172</v>
      </c>
      <c r="E51" s="184">
        <v>48594</v>
      </c>
      <c r="F51" s="236">
        <v>3.875E-2</v>
      </c>
      <c r="G51" s="236"/>
      <c r="H51" s="236"/>
      <c r="I51" s="186">
        <v>3.9170000000000003E-2</v>
      </c>
      <c r="J51" s="186"/>
      <c r="K51" s="237" t="s">
        <v>174</v>
      </c>
      <c r="L51" s="237" t="str">
        <f t="shared" si="6"/>
        <v>EUR70.000.000</v>
      </c>
      <c r="M51" s="238"/>
    </row>
    <row r="52" spans="1:13" s="234" customFormat="1" x14ac:dyDescent="0.2">
      <c r="A52" s="190"/>
      <c r="B52" s="188"/>
      <c r="C52" s="235"/>
      <c r="D52" s="183"/>
      <c r="E52" s="246"/>
      <c r="F52" s="236"/>
      <c r="G52" s="249"/>
      <c r="H52" s="236"/>
      <c r="I52" s="194"/>
      <c r="J52" s="186"/>
      <c r="K52" s="247">
        <f>16678.94*700</f>
        <v>11675258</v>
      </c>
      <c r="L52" s="237">
        <f t="shared" si="6"/>
        <v>11675258</v>
      </c>
      <c r="M52" s="248"/>
    </row>
    <row r="53" spans="1:13" s="234" customFormat="1" x14ac:dyDescent="0.2">
      <c r="A53" s="188"/>
      <c r="B53" s="184">
        <v>45672</v>
      </c>
      <c r="C53" s="235"/>
      <c r="D53" s="183" t="s">
        <v>173</v>
      </c>
      <c r="E53" s="184">
        <v>50055</v>
      </c>
      <c r="F53" s="236">
        <v>4.1250000000000002E-2</v>
      </c>
      <c r="G53" s="236"/>
      <c r="H53" s="236"/>
      <c r="I53" s="186">
        <v>4.2509999999999999E-2</v>
      </c>
      <c r="J53" s="186"/>
      <c r="K53" s="237" t="s">
        <v>175</v>
      </c>
      <c r="L53" s="237" t="str">
        <f t="shared" ref="L53:L54" si="7">K53</f>
        <v>EUR700.000.000</v>
      </c>
      <c r="M53" s="238"/>
    </row>
    <row r="54" spans="1:13" s="234" customFormat="1" x14ac:dyDescent="0.2">
      <c r="A54" s="199"/>
      <c r="B54" s="199"/>
      <c r="C54" s="239"/>
      <c r="D54" s="240"/>
      <c r="E54" s="241"/>
      <c r="F54" s="242"/>
      <c r="G54" s="242"/>
      <c r="H54" s="242"/>
      <c r="I54" s="243"/>
      <c r="J54" s="243"/>
      <c r="K54" s="244">
        <f>16678.94*750</f>
        <v>12509204.999999998</v>
      </c>
      <c r="L54" s="244">
        <f t="shared" si="7"/>
        <v>12509204.999999998</v>
      </c>
      <c r="M54" s="245"/>
    </row>
    <row r="55" spans="1:13" s="1" customFormat="1" ht="12.75" customHeight="1" outlineLevel="1" x14ac:dyDescent="0.2">
      <c r="A55" s="263" t="s">
        <v>121</v>
      </c>
      <c r="B55" s="264"/>
      <c r="C55" s="265"/>
      <c r="D55" s="265"/>
      <c r="E55" s="265"/>
      <c r="F55" s="265"/>
      <c r="G55" s="265"/>
      <c r="H55" s="265"/>
      <c r="I55" s="265"/>
      <c r="J55" s="266"/>
      <c r="K55" s="189">
        <f>K48+K50+K52+K54</f>
        <v>49395213</v>
      </c>
      <c r="L55" s="189">
        <f>L48+L50+L52+L54</f>
        <v>49395213</v>
      </c>
      <c r="M55" s="192"/>
    </row>
    <row r="56" spans="1:13" s="1" customFormat="1" ht="12.75" customHeight="1" outlineLevel="1" x14ac:dyDescent="0.2">
      <c r="A56" s="164">
        <v>45671</v>
      </c>
      <c r="B56" s="164">
        <v>45673</v>
      </c>
      <c r="C56" s="160" t="s">
        <v>136</v>
      </c>
      <c r="D56" s="172" t="s">
        <v>167</v>
      </c>
      <c r="E56" s="158">
        <v>45845</v>
      </c>
      <c r="F56" s="166" t="s">
        <v>128</v>
      </c>
      <c r="G56" s="166">
        <v>6.5000000000000002E-2</v>
      </c>
      <c r="H56" s="166">
        <v>7.2999999999999995E-2</v>
      </c>
      <c r="I56" s="178">
        <v>6.5000000000000002E-2</v>
      </c>
      <c r="J56" s="178">
        <v>6.5000000000000002E-2</v>
      </c>
      <c r="K56" s="174">
        <v>1095000</v>
      </c>
      <c r="L56" s="174">
        <v>1000000</v>
      </c>
      <c r="M56" s="204">
        <f t="shared" ref="M56:M62" si="8">IF(L56=0,0,K56/L56)</f>
        <v>1.095</v>
      </c>
    </row>
    <row r="57" spans="1:13" s="1" customFormat="1" ht="12.75" customHeight="1" outlineLevel="1" x14ac:dyDescent="0.2">
      <c r="A57" s="164"/>
      <c r="B57" s="164"/>
      <c r="C57" s="160"/>
      <c r="D57" s="172" t="s">
        <v>168</v>
      </c>
      <c r="E57" s="158">
        <v>45943</v>
      </c>
      <c r="F57" s="166" t="s">
        <v>128</v>
      </c>
      <c r="G57" s="166">
        <v>6.6000000000000003E-2</v>
      </c>
      <c r="H57" s="166">
        <v>7.3999999999999996E-2</v>
      </c>
      <c r="I57" s="178">
        <v>6.6000000000000003E-2</v>
      </c>
      <c r="J57" s="179">
        <v>6.6000000000000003E-2</v>
      </c>
      <c r="K57" s="174">
        <v>2565000</v>
      </c>
      <c r="L57" s="174">
        <v>1750000</v>
      </c>
      <c r="M57" s="205">
        <f t="shared" si="8"/>
        <v>1.4657142857142857</v>
      </c>
    </row>
    <row r="58" spans="1:13" s="1" customFormat="1" ht="12.75" customHeight="1" outlineLevel="1" x14ac:dyDescent="0.2">
      <c r="A58" s="164"/>
      <c r="B58" s="158"/>
      <c r="C58" s="160"/>
      <c r="D58" s="172" t="s">
        <v>50</v>
      </c>
      <c r="E58" s="158">
        <v>46402</v>
      </c>
      <c r="F58" s="166">
        <v>0.06</v>
      </c>
      <c r="G58" s="166">
        <v>6.9000000000000006E-2</v>
      </c>
      <c r="H58" s="166">
        <v>7.2400000000000006E-2</v>
      </c>
      <c r="I58" s="175">
        <v>7.0875499999999994E-2</v>
      </c>
      <c r="J58" s="179">
        <v>7.1499999999999994E-2</v>
      </c>
      <c r="K58" s="174">
        <v>4860000</v>
      </c>
      <c r="L58" s="174">
        <v>3850000</v>
      </c>
      <c r="M58" s="204">
        <f t="shared" si="8"/>
        <v>1.2623376623376623</v>
      </c>
    </row>
    <row r="59" spans="1:13" s="1" customFormat="1" ht="12.75" customHeight="1" outlineLevel="1" x14ac:dyDescent="0.2">
      <c r="A59" s="156"/>
      <c r="B59" s="156"/>
      <c r="C59" s="156"/>
      <c r="D59" s="2" t="s">
        <v>139</v>
      </c>
      <c r="E59" s="158">
        <v>46949</v>
      </c>
      <c r="F59" s="177">
        <v>5.8749999999999997E-2</v>
      </c>
      <c r="G59" s="166">
        <v>7.0300000000000001E-2</v>
      </c>
      <c r="H59" s="166">
        <v>7.1999999999999995E-2</v>
      </c>
      <c r="I59" s="175">
        <v>7.1291099999999996E-2</v>
      </c>
      <c r="J59" s="166">
        <v>7.1499999999999994E-2</v>
      </c>
      <c r="K59" s="174">
        <v>1778700</v>
      </c>
      <c r="L59" s="174">
        <v>600000</v>
      </c>
      <c r="M59" s="205">
        <f t="shared" si="8"/>
        <v>2.9645000000000001</v>
      </c>
    </row>
    <row r="60" spans="1:13" s="1" customFormat="1" ht="12.75" customHeight="1" outlineLevel="1" x14ac:dyDescent="0.2">
      <c r="A60" s="156"/>
      <c r="B60" s="156"/>
      <c r="C60" s="156"/>
      <c r="D60" s="172" t="s">
        <v>141</v>
      </c>
      <c r="E60" s="158">
        <v>50936</v>
      </c>
      <c r="F60" s="166">
        <v>6.5000000000000002E-2</v>
      </c>
      <c r="G60" s="166">
        <v>7.17E-2</v>
      </c>
      <c r="H60" s="166">
        <v>7.3899999999999993E-2</v>
      </c>
      <c r="I60" s="175">
        <v>0</v>
      </c>
      <c r="J60" s="175">
        <v>0</v>
      </c>
      <c r="K60" s="174">
        <v>459500</v>
      </c>
      <c r="L60" s="174">
        <v>0</v>
      </c>
      <c r="M60" s="205">
        <f t="shared" si="8"/>
        <v>0</v>
      </c>
    </row>
    <row r="61" spans="1:13" s="1" customFormat="1" ht="12.75" customHeight="1" outlineLevel="1" x14ac:dyDescent="0.2">
      <c r="A61" s="180"/>
      <c r="B61" s="156"/>
      <c r="C61" s="181"/>
      <c r="D61" s="172" t="s">
        <v>140</v>
      </c>
      <c r="E61" s="158">
        <v>51697</v>
      </c>
      <c r="F61" s="166">
        <v>6.6250000000000003E-2</v>
      </c>
      <c r="G61" s="166">
        <v>7.1599999999999997E-2</v>
      </c>
      <c r="H61" s="166">
        <v>7.3999999999999996E-2</v>
      </c>
      <c r="I61" s="175">
        <v>0</v>
      </c>
      <c r="J61" s="175">
        <v>0</v>
      </c>
      <c r="K61" s="174">
        <v>261500</v>
      </c>
      <c r="L61" s="174">
        <v>0</v>
      </c>
      <c r="M61" s="205">
        <f t="shared" si="8"/>
        <v>0</v>
      </c>
    </row>
    <row r="62" spans="1:13" s="1" customFormat="1" ht="12.75" customHeight="1" outlineLevel="1" x14ac:dyDescent="0.2">
      <c r="A62" s="156"/>
      <c r="B62" s="156"/>
      <c r="C62" s="156"/>
      <c r="D62" s="172" t="s">
        <v>137</v>
      </c>
      <c r="E62" s="158">
        <v>54772</v>
      </c>
      <c r="F62" s="166">
        <v>6.8750000000000006E-2</v>
      </c>
      <c r="G62" s="166">
        <v>7.1400000000000005E-2</v>
      </c>
      <c r="H62" s="166">
        <v>7.4999999999999997E-2</v>
      </c>
      <c r="I62" s="175">
        <v>7.2867699999999994E-2</v>
      </c>
      <c r="J62" s="175">
        <v>7.3300000000000004E-2</v>
      </c>
      <c r="K62" s="174">
        <v>3040000</v>
      </c>
      <c r="L62" s="174">
        <v>2800000</v>
      </c>
      <c r="M62" s="205">
        <f t="shared" si="8"/>
        <v>1.0857142857142856</v>
      </c>
    </row>
    <row r="63" spans="1:13" s="1" customFormat="1" ht="12.75" customHeight="1" outlineLevel="1" x14ac:dyDescent="0.2">
      <c r="A63" s="256" t="s">
        <v>121</v>
      </c>
      <c r="B63" s="257"/>
      <c r="C63" s="257"/>
      <c r="D63" s="257"/>
      <c r="E63" s="257"/>
      <c r="F63" s="257"/>
      <c r="G63" s="257"/>
      <c r="H63" s="257"/>
      <c r="I63" s="257"/>
      <c r="J63" s="258"/>
      <c r="K63" s="176">
        <f>SUM(K56:K62)</f>
        <v>14059700</v>
      </c>
      <c r="L63" s="176">
        <f>SUM(L56:L62)</f>
        <v>10000000</v>
      </c>
      <c r="M63" s="165"/>
    </row>
    <row r="64" spans="1:13" ht="12" customHeight="1" outlineLevel="1" x14ac:dyDescent="0.2">
      <c r="A64" s="197">
        <v>45678</v>
      </c>
      <c r="B64" s="202">
        <v>45680</v>
      </c>
      <c r="C64" s="198" t="s">
        <v>136</v>
      </c>
      <c r="D64" s="183" t="s">
        <v>169</v>
      </c>
      <c r="E64" s="184">
        <v>45770</v>
      </c>
      <c r="F64" s="185" t="s">
        <v>128</v>
      </c>
      <c r="G64" s="201">
        <v>6.5000000000000002E-2</v>
      </c>
      <c r="H64" s="201">
        <v>6.6000000000000003E-2</v>
      </c>
      <c r="I64" s="193" t="s">
        <v>130</v>
      </c>
      <c r="J64" s="193" t="s">
        <v>130</v>
      </c>
      <c r="K64" s="210">
        <v>2510000</v>
      </c>
      <c r="L64" s="210">
        <v>0</v>
      </c>
      <c r="M64" s="187">
        <f t="shared" ref="M64:M71" si="9">IF(L64=0,0,K64/L64)</f>
        <v>0</v>
      </c>
    </row>
    <row r="65" spans="1:13" ht="12" customHeight="1" outlineLevel="1" x14ac:dyDescent="0.2">
      <c r="A65" s="197"/>
      <c r="B65" s="182"/>
      <c r="C65" s="198"/>
      <c r="D65" s="183" t="s">
        <v>164</v>
      </c>
      <c r="E65" s="184">
        <v>46030</v>
      </c>
      <c r="F65" s="185" t="s">
        <v>128</v>
      </c>
      <c r="G65" s="185">
        <v>6.4500000000000002E-2</v>
      </c>
      <c r="H65" s="185">
        <v>6.5000000000000002E-2</v>
      </c>
      <c r="I65" s="212">
        <v>6.4500000000000002E-2</v>
      </c>
      <c r="J65" s="201">
        <v>6.4500000000000002E-2</v>
      </c>
      <c r="K65" s="213">
        <v>2792000</v>
      </c>
      <c r="L65" s="213">
        <v>2750000</v>
      </c>
      <c r="M65" s="187">
        <f t="shared" si="9"/>
        <v>1.0152727272727273</v>
      </c>
    </row>
    <row r="66" spans="1:13" ht="12.75" customHeight="1" outlineLevel="1" x14ac:dyDescent="0.2">
      <c r="A66" s="197"/>
      <c r="B66" s="184"/>
      <c r="C66" s="198"/>
      <c r="D66" s="183" t="s">
        <v>154</v>
      </c>
      <c r="E66" s="184">
        <v>47679</v>
      </c>
      <c r="F66" s="185">
        <v>6.5000000000000002E-2</v>
      </c>
      <c r="G66" s="185">
        <v>6.8500000000000005E-2</v>
      </c>
      <c r="H66" s="185">
        <v>7.0999999999999994E-2</v>
      </c>
      <c r="I66" s="212">
        <v>6.9115499999999996E-2</v>
      </c>
      <c r="J66" s="186">
        <v>6.93E-2</v>
      </c>
      <c r="K66" s="210">
        <v>20346600</v>
      </c>
      <c r="L66" s="210">
        <v>8900000</v>
      </c>
      <c r="M66" s="187">
        <f t="shared" si="9"/>
        <v>2.2861348314606742</v>
      </c>
    </row>
    <row r="67" spans="1:13" ht="12.75" customHeight="1" outlineLevel="1" x14ac:dyDescent="0.2">
      <c r="A67" s="190"/>
      <c r="B67" s="188"/>
      <c r="C67" s="191"/>
      <c r="D67" s="183" t="s">
        <v>155</v>
      </c>
      <c r="E67" s="184">
        <v>49505</v>
      </c>
      <c r="F67" s="185">
        <v>6.7500000000000004E-2</v>
      </c>
      <c r="G67" s="185">
        <v>7.0900000000000005E-2</v>
      </c>
      <c r="H67" s="185">
        <v>7.2900000000000006E-2</v>
      </c>
      <c r="I67" s="186">
        <v>7.1198999999999998E-2</v>
      </c>
      <c r="J67" s="196">
        <v>7.1400000000000005E-2</v>
      </c>
      <c r="K67" s="210">
        <v>15039400</v>
      </c>
      <c r="L67" s="210">
        <v>7800000</v>
      </c>
      <c r="M67" s="187">
        <f t="shared" si="9"/>
        <v>1.9281282051282052</v>
      </c>
    </row>
    <row r="68" spans="1:13" ht="12.75" customHeight="1" outlineLevel="1" x14ac:dyDescent="0.2">
      <c r="A68" s="190"/>
      <c r="B68" s="188"/>
      <c r="C68" s="191"/>
      <c r="D68" s="183" t="s">
        <v>165</v>
      </c>
      <c r="E68" s="184">
        <v>51363</v>
      </c>
      <c r="F68" s="185">
        <v>7.1249999999999994E-2</v>
      </c>
      <c r="G68" s="185">
        <v>7.2300000000000003E-2</v>
      </c>
      <c r="H68" s="185">
        <v>7.3999999999999996E-2</v>
      </c>
      <c r="I68" s="195">
        <v>7.2998599999999997E-2</v>
      </c>
      <c r="J68" s="196">
        <v>7.3200000000000001E-2</v>
      </c>
      <c r="K68" s="210">
        <v>5968500</v>
      </c>
      <c r="L68" s="210">
        <v>3800000</v>
      </c>
      <c r="M68" s="187">
        <f t="shared" si="9"/>
        <v>1.5706578947368421</v>
      </c>
    </row>
    <row r="69" spans="1:13" ht="12.75" customHeight="1" outlineLevel="1" x14ac:dyDescent="0.2">
      <c r="A69" s="190"/>
      <c r="B69" s="188"/>
      <c r="C69" s="191"/>
      <c r="D69" s="183" t="s">
        <v>166</v>
      </c>
      <c r="E69" s="184">
        <v>53189</v>
      </c>
      <c r="F69" s="185">
        <v>7.1249999999999994E-2</v>
      </c>
      <c r="G69" s="185">
        <v>7.2300000000000003E-2</v>
      </c>
      <c r="H69" s="185">
        <v>7.3800000000000004E-2</v>
      </c>
      <c r="I69" s="186">
        <v>7.2898299999999999E-2</v>
      </c>
      <c r="J69" s="194">
        <v>7.3099999999999998E-2</v>
      </c>
      <c r="K69" s="214">
        <v>5512900</v>
      </c>
      <c r="L69" s="214">
        <v>2300000</v>
      </c>
      <c r="M69" s="187">
        <f t="shared" si="9"/>
        <v>2.3969130434782611</v>
      </c>
    </row>
    <row r="70" spans="1:13" ht="12.75" customHeight="1" outlineLevel="1" x14ac:dyDescent="0.2">
      <c r="A70" s="190"/>
      <c r="B70" s="188"/>
      <c r="C70" s="191"/>
      <c r="D70" s="183" t="s">
        <v>158</v>
      </c>
      <c r="E70" s="184">
        <v>56445</v>
      </c>
      <c r="F70" s="185">
        <v>6.8750000000000006E-2</v>
      </c>
      <c r="G70" s="185">
        <v>7.17E-2</v>
      </c>
      <c r="H70" s="185">
        <v>7.3899999999999993E-2</v>
      </c>
      <c r="I70" s="186">
        <v>7.2315199999999996E-2</v>
      </c>
      <c r="J70" s="194">
        <v>7.2499999999999995E-2</v>
      </c>
      <c r="K70" s="214">
        <v>359500</v>
      </c>
      <c r="L70" s="214">
        <v>150000</v>
      </c>
      <c r="M70" s="187">
        <f t="shared" si="9"/>
        <v>2.3966666666666665</v>
      </c>
    </row>
    <row r="71" spans="1:13" ht="12.75" customHeight="1" outlineLevel="1" x14ac:dyDescent="0.2">
      <c r="A71" s="190"/>
      <c r="B71" s="199"/>
      <c r="C71" s="191"/>
      <c r="D71" s="183" t="s">
        <v>159</v>
      </c>
      <c r="E71" s="184">
        <v>60098</v>
      </c>
      <c r="F71" s="185">
        <v>6.8750000000000006E-2</v>
      </c>
      <c r="G71" s="185">
        <v>7.1900000000000006E-2</v>
      </c>
      <c r="H71" s="185">
        <v>7.3999999999999996E-2</v>
      </c>
      <c r="I71" s="196">
        <v>7.2268100000000002E-2</v>
      </c>
      <c r="J71" s="195">
        <v>7.2499999999999995E-2</v>
      </c>
      <c r="K71" s="214">
        <v>1936500</v>
      </c>
      <c r="L71" s="214">
        <v>300000</v>
      </c>
      <c r="M71" s="200">
        <f t="shared" si="9"/>
        <v>6.4550000000000001</v>
      </c>
    </row>
    <row r="72" spans="1:13" s="1" customFormat="1" ht="12.75" customHeight="1" outlineLevel="1" x14ac:dyDescent="0.2">
      <c r="A72" s="263" t="s">
        <v>121</v>
      </c>
      <c r="B72" s="264"/>
      <c r="C72" s="265"/>
      <c r="D72" s="265"/>
      <c r="E72" s="265"/>
      <c r="F72" s="265"/>
      <c r="G72" s="265"/>
      <c r="H72" s="265"/>
      <c r="I72" s="265"/>
      <c r="J72" s="266"/>
      <c r="K72" s="189">
        <f>SUM(K64:K71)</f>
        <v>54465400</v>
      </c>
      <c r="L72" s="189">
        <f>SUM(L64:L71)</f>
        <v>26000000</v>
      </c>
      <c r="M72" s="192"/>
    </row>
    <row r="73" spans="1:13" ht="12.75" customHeight="1" x14ac:dyDescent="0.2">
      <c r="A73" s="259" t="s">
        <v>153</v>
      </c>
      <c r="B73" s="260"/>
      <c r="C73" s="260"/>
      <c r="D73" s="260"/>
      <c r="E73" s="260"/>
      <c r="F73" s="260"/>
      <c r="G73" s="260"/>
      <c r="H73" s="260"/>
      <c r="I73" s="260"/>
      <c r="J73" s="261"/>
      <c r="K73" s="173">
        <f>K10+K18+K27+K35+K37+K46+K63+K72+K55</f>
        <v>261779763</v>
      </c>
      <c r="L73" s="173">
        <f>L10+L18+L27+L35+L37+L46+L63+L72+L55</f>
        <v>197450463</v>
      </c>
      <c r="M73" s="165"/>
    </row>
    <row r="74" spans="1:13" ht="12.75" customHeight="1" x14ac:dyDescent="0.2">
      <c r="A74" s="259" t="s">
        <v>176</v>
      </c>
      <c r="B74" s="260"/>
      <c r="C74" s="260"/>
      <c r="D74" s="260"/>
      <c r="E74" s="260"/>
      <c r="F74" s="260"/>
      <c r="G74" s="260"/>
      <c r="H74" s="260"/>
      <c r="I74" s="260"/>
      <c r="J74" s="261"/>
      <c r="K74" s="173">
        <f>K73</f>
        <v>261779763</v>
      </c>
      <c r="L74" s="173">
        <f>L73</f>
        <v>197450463</v>
      </c>
      <c r="M74" s="165"/>
    </row>
    <row r="75" spans="1:13" ht="12" x14ac:dyDescent="0.2">
      <c r="A75" s="164">
        <v>45687</v>
      </c>
      <c r="B75" s="164">
        <v>45691</v>
      </c>
      <c r="C75" s="160" t="s">
        <v>136</v>
      </c>
      <c r="D75" s="172" t="s">
        <v>167</v>
      </c>
      <c r="E75" s="158">
        <v>45845</v>
      </c>
      <c r="F75" s="166" t="s">
        <v>128</v>
      </c>
      <c r="G75" s="166">
        <v>6.3299999999999995E-2</v>
      </c>
      <c r="H75" s="166">
        <v>6.3299999999999995E-2</v>
      </c>
      <c r="I75" s="178">
        <v>6.3299999999999995E-2</v>
      </c>
      <c r="J75" s="178">
        <v>6.3299999999999995E-2</v>
      </c>
      <c r="K75" s="174">
        <v>2078000</v>
      </c>
      <c r="L75" s="174">
        <v>2050000</v>
      </c>
      <c r="M75" s="204">
        <f t="shared" ref="M75:M81" si="10">IF(L75=0,0,K75/L75)</f>
        <v>1.0136585365853659</v>
      </c>
    </row>
    <row r="76" spans="1:13" ht="12" x14ac:dyDescent="0.2">
      <c r="A76" s="164"/>
      <c r="B76" s="164"/>
      <c r="C76" s="160"/>
      <c r="D76" s="172" t="s">
        <v>168</v>
      </c>
      <c r="E76" s="158">
        <v>45943</v>
      </c>
      <c r="F76" s="166" t="s">
        <v>128</v>
      </c>
      <c r="G76" s="166">
        <v>6.3500000000000001E-2</v>
      </c>
      <c r="H76" s="166">
        <v>6.3500000000000001E-2</v>
      </c>
      <c r="I76" s="178">
        <v>6.3500000000000001E-2</v>
      </c>
      <c r="J76" s="179">
        <v>6.3500000000000001E-2</v>
      </c>
      <c r="K76" s="174">
        <v>3140000</v>
      </c>
      <c r="L76" s="174">
        <v>2500000</v>
      </c>
      <c r="M76" s="205">
        <f t="shared" si="10"/>
        <v>1.256</v>
      </c>
    </row>
    <row r="77" spans="1:13" ht="12" x14ac:dyDescent="0.2">
      <c r="A77" s="164"/>
      <c r="B77" s="158"/>
      <c r="C77" s="160"/>
      <c r="D77" s="172" t="s">
        <v>50</v>
      </c>
      <c r="E77" s="158">
        <v>46402</v>
      </c>
      <c r="F77" s="166">
        <v>0.06</v>
      </c>
      <c r="G77" s="166">
        <v>6.8000000000000005E-2</v>
      </c>
      <c r="H77" s="166">
        <v>7.1499999999999994E-2</v>
      </c>
      <c r="I77" s="175">
        <v>6.8499299999999999E-2</v>
      </c>
      <c r="J77" s="179">
        <v>6.8599999999999994E-2</v>
      </c>
      <c r="K77" s="174">
        <v>5038500</v>
      </c>
      <c r="L77" s="174">
        <v>1600000</v>
      </c>
      <c r="M77" s="204">
        <f t="shared" si="10"/>
        <v>3.1490624999999999</v>
      </c>
    </row>
    <row r="78" spans="1:13" ht="12" x14ac:dyDescent="0.2">
      <c r="A78" s="156"/>
      <c r="B78" s="156"/>
      <c r="C78" s="156"/>
      <c r="D78" s="2" t="s">
        <v>139</v>
      </c>
      <c r="E78" s="158">
        <v>46949</v>
      </c>
      <c r="F78" s="177">
        <v>5.8749999999999997E-2</v>
      </c>
      <c r="G78" s="166">
        <v>6.8199999999999997E-2</v>
      </c>
      <c r="H78" s="166">
        <v>7.0300000000000001E-2</v>
      </c>
      <c r="I78" s="175">
        <v>6.8895300000000007E-2</v>
      </c>
      <c r="J78" s="166">
        <v>6.9500000000000006E-2</v>
      </c>
      <c r="K78" s="174">
        <v>3262000</v>
      </c>
      <c r="L78" s="174">
        <v>3100000</v>
      </c>
      <c r="M78" s="205">
        <f t="shared" si="10"/>
        <v>1.052258064516129</v>
      </c>
    </row>
    <row r="79" spans="1:13" ht="12" x14ac:dyDescent="0.2">
      <c r="A79" s="156"/>
      <c r="B79" s="156"/>
      <c r="C79" s="156"/>
      <c r="D79" s="172" t="s">
        <v>178</v>
      </c>
      <c r="E79" s="158">
        <v>47376</v>
      </c>
      <c r="F79" s="166">
        <v>6.6250000000000003E-2</v>
      </c>
      <c r="G79" s="166">
        <v>6.7900000000000002E-2</v>
      </c>
      <c r="H79" s="166">
        <v>7.0999999999999994E-2</v>
      </c>
      <c r="I79" s="175">
        <v>6.7977700000000002E-2</v>
      </c>
      <c r="J79" s="175">
        <v>6.8000000000000005E-2</v>
      </c>
      <c r="K79" s="174">
        <v>1126000</v>
      </c>
      <c r="L79" s="174">
        <v>300000</v>
      </c>
      <c r="M79" s="205">
        <f t="shared" si="10"/>
        <v>3.7533333333333334</v>
      </c>
    </row>
    <row r="80" spans="1:13" ht="12" x14ac:dyDescent="0.2">
      <c r="A80" s="180"/>
      <c r="B80" s="156"/>
      <c r="C80" s="181"/>
      <c r="D80" s="172" t="s">
        <v>141</v>
      </c>
      <c r="E80" s="158">
        <v>50936</v>
      </c>
      <c r="F80" s="166">
        <v>6.5000000000000002E-2</v>
      </c>
      <c r="G80" s="166">
        <v>6.9400000000000003E-2</v>
      </c>
      <c r="H80" s="166">
        <v>7.2400000000000006E-2</v>
      </c>
      <c r="I80" s="175">
        <v>6.9828600000000005E-2</v>
      </c>
      <c r="J80" s="175">
        <v>7.0499999999999993E-2</v>
      </c>
      <c r="K80" s="174">
        <v>619500</v>
      </c>
      <c r="L80" s="174">
        <v>100000</v>
      </c>
      <c r="M80" s="205">
        <f t="shared" si="10"/>
        <v>6.1950000000000003</v>
      </c>
    </row>
    <row r="81" spans="1:13" ht="12" x14ac:dyDescent="0.2">
      <c r="A81" s="156"/>
      <c r="B81" s="156"/>
      <c r="C81" s="156"/>
      <c r="D81" s="172" t="s">
        <v>137</v>
      </c>
      <c r="E81" s="158">
        <v>54772</v>
      </c>
      <c r="F81" s="166">
        <v>6.8750000000000006E-2</v>
      </c>
      <c r="G81" s="166">
        <v>7.1900000000000006E-2</v>
      </c>
      <c r="H81" s="166">
        <v>7.3400000000000007E-2</v>
      </c>
      <c r="I81" s="175">
        <v>7.2069400000000006E-2</v>
      </c>
      <c r="J81" s="175">
        <v>7.2099999999999997E-2</v>
      </c>
      <c r="K81" s="174">
        <v>5256500</v>
      </c>
      <c r="L81" s="174">
        <v>350000</v>
      </c>
      <c r="M81" s="205">
        <f t="shared" si="10"/>
        <v>15.018571428571429</v>
      </c>
    </row>
    <row r="82" spans="1:13" x14ac:dyDescent="0.2">
      <c r="A82" s="256" t="s">
        <v>121</v>
      </c>
      <c r="B82" s="257"/>
      <c r="C82" s="257"/>
      <c r="D82" s="257"/>
      <c r="E82" s="257"/>
      <c r="F82" s="257"/>
      <c r="G82" s="257"/>
      <c r="H82" s="257"/>
      <c r="I82" s="257"/>
      <c r="J82" s="258"/>
      <c r="K82" s="176">
        <f>SUM(K75:K81)</f>
        <v>20520500</v>
      </c>
      <c r="L82" s="176">
        <f>SUM(L75:L81)</f>
        <v>10000000</v>
      </c>
      <c r="M82" s="165"/>
    </row>
    <row r="83" spans="1:13" ht="12" customHeight="1" outlineLevel="1" x14ac:dyDescent="0.2">
      <c r="A83" s="197">
        <v>45692</v>
      </c>
      <c r="B83" s="202">
        <v>45694</v>
      </c>
      <c r="C83" s="198" t="s">
        <v>136</v>
      </c>
      <c r="D83" s="183" t="s">
        <v>179</v>
      </c>
      <c r="E83" s="184">
        <v>45784</v>
      </c>
      <c r="F83" s="185" t="s">
        <v>128</v>
      </c>
      <c r="G83" s="201">
        <v>0</v>
      </c>
      <c r="H83" s="201">
        <v>0</v>
      </c>
      <c r="I83" s="193" t="s">
        <v>130</v>
      </c>
      <c r="J83" s="193" t="s">
        <v>130</v>
      </c>
      <c r="K83" s="210">
        <v>1000000</v>
      </c>
      <c r="L83" s="210">
        <v>0</v>
      </c>
      <c r="M83" s="187">
        <f t="shared" ref="M83:M90" si="11">IF(L83=0,0,K83/L83)</f>
        <v>0</v>
      </c>
    </row>
    <row r="84" spans="1:13" ht="12" customHeight="1" outlineLevel="1" x14ac:dyDescent="0.2">
      <c r="A84" s="197"/>
      <c r="B84" s="182"/>
      <c r="C84" s="198"/>
      <c r="D84" s="183" t="s">
        <v>180</v>
      </c>
      <c r="E84" s="184">
        <v>46058</v>
      </c>
      <c r="F84" s="185" t="s">
        <v>128</v>
      </c>
      <c r="G84" s="185">
        <v>6.4000000000000001E-2</v>
      </c>
      <c r="H84" s="185">
        <v>6.5799999999999997E-2</v>
      </c>
      <c r="I84" s="212">
        <v>6.4000000000000001E-2</v>
      </c>
      <c r="J84" s="201">
        <v>6.4000000000000001E-2</v>
      </c>
      <c r="K84" s="213">
        <v>4924300</v>
      </c>
      <c r="L84" s="213">
        <v>2000000</v>
      </c>
      <c r="M84" s="187">
        <f t="shared" si="11"/>
        <v>2.4621499999999998</v>
      </c>
    </row>
    <row r="85" spans="1:13" ht="12.75" customHeight="1" outlineLevel="1" x14ac:dyDescent="0.2">
      <c r="A85" s="197"/>
      <c r="B85" s="184"/>
      <c r="C85" s="198"/>
      <c r="D85" s="183" t="s">
        <v>154</v>
      </c>
      <c r="E85" s="184">
        <v>47679</v>
      </c>
      <c r="F85" s="185">
        <v>6.5000000000000002E-2</v>
      </c>
      <c r="G85" s="185">
        <v>6.8400000000000002E-2</v>
      </c>
      <c r="H85" s="185">
        <v>7.0999999999999994E-2</v>
      </c>
      <c r="I85" s="212">
        <v>6.8595100000000006E-2</v>
      </c>
      <c r="J85" s="186">
        <v>6.8699999999999997E-2</v>
      </c>
      <c r="K85" s="210">
        <v>31307500</v>
      </c>
      <c r="L85" s="210">
        <v>10450000</v>
      </c>
      <c r="M85" s="187">
        <f t="shared" si="11"/>
        <v>2.9959330143540668</v>
      </c>
    </row>
    <row r="86" spans="1:13" ht="12.75" customHeight="1" outlineLevel="1" x14ac:dyDescent="0.2">
      <c r="A86" s="190"/>
      <c r="B86" s="188"/>
      <c r="C86" s="191"/>
      <c r="D86" s="183" t="s">
        <v>155</v>
      </c>
      <c r="E86" s="184">
        <v>49505</v>
      </c>
      <c r="F86" s="185">
        <v>6.7500000000000004E-2</v>
      </c>
      <c r="G86" s="185">
        <v>7.0300000000000001E-2</v>
      </c>
      <c r="H86" s="185">
        <v>7.1999999999999995E-2</v>
      </c>
      <c r="I86" s="186">
        <v>7.0547700000000005E-2</v>
      </c>
      <c r="J86" s="196">
        <v>7.0599999999999996E-2</v>
      </c>
      <c r="K86" s="210">
        <v>19318800</v>
      </c>
      <c r="L86" s="210">
        <v>6750000</v>
      </c>
      <c r="M86" s="187">
        <f t="shared" si="11"/>
        <v>2.8620444444444444</v>
      </c>
    </row>
    <row r="87" spans="1:13" ht="12.75" customHeight="1" outlineLevel="1" x14ac:dyDescent="0.2">
      <c r="A87" s="190"/>
      <c r="B87" s="188"/>
      <c r="C87" s="191"/>
      <c r="D87" s="183" t="s">
        <v>165</v>
      </c>
      <c r="E87" s="184">
        <v>51363</v>
      </c>
      <c r="F87" s="185">
        <v>7.1249999999999994E-2</v>
      </c>
      <c r="G87" s="185">
        <v>7.1999999999999995E-2</v>
      </c>
      <c r="H87" s="185">
        <v>7.3599999999999999E-2</v>
      </c>
      <c r="I87" s="195">
        <v>7.26995E-2</v>
      </c>
      <c r="J87" s="196">
        <v>7.2800000000000004E-2</v>
      </c>
      <c r="K87" s="210">
        <v>11155900</v>
      </c>
      <c r="L87" s="210">
        <v>3950000</v>
      </c>
      <c r="M87" s="187">
        <f t="shared" si="11"/>
        <v>2.8242784810126582</v>
      </c>
    </row>
    <row r="88" spans="1:13" ht="12.75" customHeight="1" outlineLevel="1" x14ac:dyDescent="0.2">
      <c r="A88" s="190"/>
      <c r="B88" s="188"/>
      <c r="C88" s="191"/>
      <c r="D88" s="183" t="s">
        <v>166</v>
      </c>
      <c r="E88" s="184">
        <v>53189</v>
      </c>
      <c r="F88" s="185">
        <v>7.1249999999999994E-2</v>
      </c>
      <c r="G88" s="185">
        <v>7.2400000000000006E-2</v>
      </c>
      <c r="H88" s="185">
        <v>7.3899999999999993E-2</v>
      </c>
      <c r="I88" s="186">
        <v>7.2800000000000004E-2</v>
      </c>
      <c r="J88" s="194">
        <v>7.2900000000000006E-2</v>
      </c>
      <c r="K88" s="214">
        <v>6395800</v>
      </c>
      <c r="L88" s="214">
        <v>3300000</v>
      </c>
      <c r="M88" s="187">
        <f t="shared" si="11"/>
        <v>1.9381212121212121</v>
      </c>
    </row>
    <row r="89" spans="1:13" ht="12.75" customHeight="1" outlineLevel="1" x14ac:dyDescent="0.2">
      <c r="A89" s="190"/>
      <c r="B89" s="188"/>
      <c r="C89" s="191"/>
      <c r="D89" s="183" t="s">
        <v>158</v>
      </c>
      <c r="E89" s="184">
        <v>56445</v>
      </c>
      <c r="F89" s="185">
        <v>6.8750000000000006E-2</v>
      </c>
      <c r="G89" s="185">
        <v>7.0900000000000005E-2</v>
      </c>
      <c r="H89" s="185">
        <v>7.3700000000000002E-2</v>
      </c>
      <c r="I89" s="186">
        <v>7.1564900000000001E-2</v>
      </c>
      <c r="J89" s="194">
        <v>7.17E-2</v>
      </c>
      <c r="K89" s="214">
        <v>1284000</v>
      </c>
      <c r="L89" s="214">
        <v>250000</v>
      </c>
      <c r="M89" s="187">
        <f t="shared" si="11"/>
        <v>5.1360000000000001</v>
      </c>
    </row>
    <row r="90" spans="1:13" ht="12.75" customHeight="1" outlineLevel="1" x14ac:dyDescent="0.2">
      <c r="A90" s="190"/>
      <c r="B90" s="199"/>
      <c r="C90" s="191"/>
      <c r="D90" s="183" t="s">
        <v>159</v>
      </c>
      <c r="E90" s="184">
        <v>60098</v>
      </c>
      <c r="F90" s="185">
        <v>6.8750000000000006E-2</v>
      </c>
      <c r="G90" s="185">
        <v>7.1900000000000006E-2</v>
      </c>
      <c r="H90" s="185">
        <v>7.4200000000000002E-2</v>
      </c>
      <c r="I90" s="196">
        <v>7.2076600000000005E-2</v>
      </c>
      <c r="J90" s="195">
        <v>7.2300000000000003E-2</v>
      </c>
      <c r="K90" s="214">
        <v>1690700</v>
      </c>
      <c r="L90" s="214">
        <v>1300000</v>
      </c>
      <c r="M90" s="200">
        <f t="shared" si="11"/>
        <v>1.3005384615384616</v>
      </c>
    </row>
    <row r="91" spans="1:13" s="1" customFormat="1" ht="12.75" customHeight="1" outlineLevel="1" x14ac:dyDescent="0.2">
      <c r="A91" s="263" t="s">
        <v>121</v>
      </c>
      <c r="B91" s="264"/>
      <c r="C91" s="265"/>
      <c r="D91" s="265"/>
      <c r="E91" s="265"/>
      <c r="F91" s="265"/>
      <c r="G91" s="265"/>
      <c r="H91" s="265"/>
      <c r="I91" s="265"/>
      <c r="J91" s="266"/>
      <c r="K91" s="189">
        <f>SUM(K83:K90)</f>
        <v>77077000</v>
      </c>
      <c r="L91" s="189">
        <f>SUM(L83:L90)</f>
        <v>28000000</v>
      </c>
      <c r="M91" s="192"/>
    </row>
    <row r="92" spans="1:13" x14ac:dyDescent="0.2">
      <c r="A92" s="259" t="s">
        <v>177</v>
      </c>
      <c r="B92" s="260"/>
      <c r="C92" s="260"/>
      <c r="D92" s="260"/>
      <c r="E92" s="260"/>
      <c r="F92" s="260"/>
      <c r="G92" s="260"/>
      <c r="H92" s="260"/>
      <c r="I92" s="260"/>
      <c r="J92" s="261"/>
      <c r="K92" s="173">
        <f>K82+K91</f>
        <v>97597500</v>
      </c>
      <c r="L92" s="173">
        <f>L82+L91</f>
        <v>38000000</v>
      </c>
      <c r="M92" s="165"/>
    </row>
    <row r="93" spans="1:13" x14ac:dyDescent="0.2">
      <c r="A93" s="259" t="s">
        <v>181</v>
      </c>
      <c r="B93" s="260"/>
      <c r="C93" s="260"/>
      <c r="D93" s="260"/>
      <c r="E93" s="260"/>
      <c r="F93" s="260"/>
      <c r="G93" s="260"/>
      <c r="H93" s="260"/>
      <c r="I93" s="260"/>
      <c r="J93" s="261"/>
      <c r="K93" s="173">
        <f>K74+K92</f>
        <v>359377263</v>
      </c>
      <c r="L93" s="173">
        <f>L74+L92</f>
        <v>235450463</v>
      </c>
      <c r="M93" s="165"/>
    </row>
  </sheetData>
  <mergeCells count="16">
    <mergeCell ref="A82:J82"/>
    <mergeCell ref="A92:J92"/>
    <mergeCell ref="A93:J93"/>
    <mergeCell ref="L2:M2"/>
    <mergeCell ref="A74:J74"/>
    <mergeCell ref="A73:J73"/>
    <mergeCell ref="A18:J18"/>
    <mergeCell ref="A35:J35"/>
    <mergeCell ref="A10:J10"/>
    <mergeCell ref="A27:J27"/>
    <mergeCell ref="A37:J37"/>
    <mergeCell ref="A46:J46"/>
    <mergeCell ref="A63:J63"/>
    <mergeCell ref="A72:J72"/>
    <mergeCell ref="A55:J55"/>
    <mergeCell ref="A91:J91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5546875" defaultRowHeight="12.75" x14ac:dyDescent="0.2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 x14ac:dyDescent="0.2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customXml/itemProps2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FF7A8-7311-4F08-A807-69A3035A5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d6fb366-8322-46f3-915e-c4d037a454a9}" enabled="0" method="" siteId="{ed6fb366-8322-46f3-915e-c4d037a45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2025-02-09T14:16:38Z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