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.sharepoint.com/sites/HKEP/Shared Documents/General/2024/01. LELANG dan RENCANA LELANG/Hasil LELANG/Ringkasan Hasil Penerbitan/"/>
    </mc:Choice>
  </mc:AlternateContent>
  <xr:revisionPtr revIDLastSave="0" documentId="8_{03766792-D4BB-41C7-9572-D806AEAD424C}" xr6:coauthVersionLast="47" xr6:coauthVersionMax="47" xr10:uidLastSave="{00000000-0000-0000-0000-000000000000}"/>
  <bookViews>
    <workbookView xWindow="-108" yWindow="-108" windowWidth="23256" windowHeight="12456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7" i="1" l="1"/>
  <c r="K147" i="1"/>
  <c r="K121" i="1"/>
  <c r="L146" i="1"/>
  <c r="K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L111" i="1" l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K120" i="1" l="1"/>
  <c r="L120" i="1"/>
  <c r="L121" i="1" s="1"/>
  <c r="L29" i="1"/>
  <c r="L34" i="1"/>
  <c r="L84" i="1"/>
  <c r="M79" i="1"/>
  <c r="K84" i="1" l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75" i="1" l="1"/>
  <c r="L75" i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<sst xmlns="http://schemas.openxmlformats.org/spreadsheetml/2006/main" count="512" uniqueCount="192">
  <si>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</si>
  <si>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</si>
  <si>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</si>
  <si>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</si>
  <si>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</si>
  <si>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</si>
  <si>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</si>
  <si>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</si>
  <si>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</si>
  <si>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</si>
  <si>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</si>
  <si>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</si>
  <si>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</si>
  <si>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</si>
  <si>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</si>
  <si>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</si>
  <si>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</si>
  <si>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</si>
  <si>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</si>
  <si>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</si>
  <si>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</si>
  <si>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</si>
  <si>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</si>
  <si>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</si>
  <si>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</si>
  <si>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</si>
  <si>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</si>
  <si>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</si>
  <si>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</si>
  <si>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</si>
  <si>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</si>
  <si>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</si>
  <si>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</si>
  <si>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</si>
  <si>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</si>
  <si>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</si>
  <si>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</si>
  <si>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</si>
  <si>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</si>
  <si>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</si>
  <si>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</si>
  <si>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</si>
  <si>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</si>
  <si>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</si>
  <si>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</si>
  <si>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</si>
  <si>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</si>
  <si>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</si>
  <si>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</si>
  <si>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</si>
  <si>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</si>
  <si>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</si>
  <si>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</si>
  <si>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</si>
  <si>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</si>
  <si>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</si>
  <si>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</si>
  <si>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</si>
  <si>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</si>
  <si>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</si>
  <si>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</si>
  <si>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</si>
  <si>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</si>
  <si>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</si>
  <si>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</si>
  <si>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</si>
  <si>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</si>
  <si>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</si>
  <si>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</si>
  <si>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</si>
  <si>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</si>
  <si>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</si>
  <si>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</si>
  <si>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</si>
  <si>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</si>
  <si>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</si>
  <si>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</si>
  <si>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</si>
  <si>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</si>
  <si>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</si>
  <si>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</si>
  <si>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</si>
  <si>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</si>
  <si>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</si>
  <si>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</si>
  <si>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</si>
  <si>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</si>
  <si>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</si>
  <si>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</si>
  <si>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</si>
  <si>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</si>
  <si>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</si>
  <si>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</si>
  <si>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</si>
  <si>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</si>
  <si>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</si>
  <si>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</si>
  <si>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</si>
  <si>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</si>
  <si>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</si>
  <si>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</si>
  <si>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</si>
  <si>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</si>
  <si>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</si>
  <si>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</si>
  <si>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</si>
  <si>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</si>
  <si>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</si>
  <si>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</si>
  <si>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</si>
  <si>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</si>
  <si>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</si>
  <si>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</si>
  <si>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</si>
  <si>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</si>
  <si>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</si>
  <si>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</si>
  <si>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</si>
  <si>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</si>
  <si>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</si>
  <si>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</si>
  <si>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</si>
  <si>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</si>
  <si>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</si>
  <si>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</si>
  <si>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</si>
  <si>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</si>
  <si>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</si>
  <si>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</si>
  <si>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</si>
  <si>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</si>
  <si>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</si>
  <si>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</si>
  <si>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</si>
  <si>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</si>
  <si>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</si>
  <si>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</si>
  <si>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</si>
  <si>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</si>
  <si>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</si>
  <si>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</si>
  <si>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</si>
  <si>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</si>
  <si>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</si>
  <si>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</si>
  <si>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</si>
  <si>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</si>
  <si>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</si>
  <si>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</si>
  <si>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</si>
  <si>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</si>
  <si>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</si>
  <si>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</si>
  <si>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</si>
  <si>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</si>
  <si>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</si>
  <si>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</si>
  <si>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</si>
  <si>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</si>
  <si>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</si>
  <si>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</si>
  <si>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</si>
  <si>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</si>
  <si>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</si>
  <si>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</si>
  <si>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</si>
  <si>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</si>
  <si>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</si>
  <si>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</si>
  <si>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</si>
  <si>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</si>
  <si>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</si>
  <si>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</si>
  <si>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</si>
  <si>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</si>
  <si>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</si>
  <si>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</si>
  <si>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</si>
  <si>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</si>
  <si>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</si>
  <si>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</si>
  <si>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</si>
  <si>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</si>
  <si>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</si>
  <si>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</si>
  <si>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</si>
  <si>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</si>
  <si>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</si>
  <si>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</si>
  <si>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</si>
  <si>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</si>
  <si>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1   b u l a n   M a r e t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</si>
</sst>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0" fontId="19" fillId="0" borderId="0" xfId="0" applyFont="1" applyFill="1"/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20" fillId="0" borderId="35" xfId="0" applyFont="1" applyBorder="1" applyAlignment="1">
      <alignment horizontal="right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16" fontId="19" fillId="0" borderId="24" xfId="0" applyNumberFormat="1" applyFont="1" applyFill="1" applyBorder="1" applyAlignment="1">
      <alignment horizontal="center"/>
    </xf>
    <xf numFmtId="16" fontId="19" fillId="0" borderId="20" xfId="0" applyNumberFormat="1" applyFont="1" applyFill="1" applyBorder="1" applyAlignment="1">
      <alignment horizontal="center"/>
    </xf>
    <xf numFmtId="16" fontId="19" fillId="0" borderId="45" xfId="0" applyNumberFormat="1" applyFont="1" applyFill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33203125" defaultRowHeight="10.199999999999999"/>
  <cols>
    <col min="1" max="2" width="11.33203125" style="2" customWidth="1"/>
    <col min="3" max="3" width="20.6640625" style="2" customWidth="1"/>
    <col min="4" max="4" width="11.33203125" style="2" customWidth="1"/>
    <col min="5" max="9" width="10.6640625" style="2" customWidth="1"/>
    <col min="10" max="11" width="10.33203125" style="2" customWidth="1"/>
    <col min="12" max="12" width="13.44140625" style="2" bestFit="1" customWidth="1"/>
    <col min="13" max="13" width="18.33203125" style="2" bestFit="1" customWidth="1"/>
    <col min="14" max="14" width="16.6640625" style="2" customWidth="1"/>
    <col min="15" max="15" width="16" style="2" bestFit="1" customWidth="1"/>
    <col min="16" max="16" width="10.6640625" style="2" customWidth="1"/>
    <col min="17" max="17" width="11.44140625" style="2" bestFit="1" customWidth="1"/>
    <col min="18" max="18" width="10" style="2" customWidth="1"/>
    <col min="19" max="20" width="12" style="2" bestFit="1" customWidth="1"/>
    <col min="21" max="24" width="9.33203125" style="2"/>
    <col min="25" max="26" width="10.6640625" style="2" bestFit="1" customWidth="1"/>
    <col min="27" max="28" width="9.6640625" style="2" bestFit="1" customWidth="1"/>
    <col min="29" max="16384" width="9.33203125" style="2"/>
  </cols>
  <sheetData>
    <row r="1" spans="1:28">
      <c r="A1" s="1" t="s">
        <v>44</v>
      </c>
      <c r="B1" s="1"/>
    </row>
    <row r="3" spans="1:28" ht="30.6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>
      <c r="A78" s="257">
        <v>41016</v>
      </c>
      <c r="B78" s="259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>
      <c r="A79" s="258"/>
      <c r="B79" s="260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>
      <c r="A80" s="258"/>
      <c r="B80" s="260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>
      <c r="A81" s="258"/>
      <c r="B81" s="260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>
      <c r="A219" s="1" t="s">
        <v>31</v>
      </c>
      <c r="R219" s="38"/>
    </row>
    <row r="220" spans="1:20">
      <c r="A220" s="1"/>
      <c r="M220" s="38"/>
      <c r="N220" s="38"/>
      <c r="O220" s="38"/>
      <c r="Q220" s="35"/>
    </row>
    <row r="221" spans="1:20" ht="27" customHeight="1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399999999999999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>
      <c r="M238" s="38"/>
      <c r="N238" s="38"/>
      <c r="O238" s="38"/>
    </row>
    <row r="239" spans="1:20">
      <c r="O239" s="38"/>
    </row>
    <row r="240" spans="1:20">
      <c r="O240" s="78"/>
    </row>
    <row r="241" spans="12:16">
      <c r="M241" s="38"/>
      <c r="N241" s="38"/>
      <c r="O241" s="78"/>
    </row>
    <row r="242" spans="12:16">
      <c r="O242" s="78"/>
    </row>
    <row r="247" spans="12:16">
      <c r="N247" s="105" t="s">
        <v>76</v>
      </c>
      <c r="O247" s="105"/>
      <c r="P247" s="106">
        <v>270419408</v>
      </c>
    </row>
    <row r="248" spans="12:16">
      <c r="N248" s="105" t="s">
        <v>77</v>
      </c>
      <c r="O248" s="105"/>
      <c r="P248" s="47">
        <f>P247-O217</f>
        <v>1871550</v>
      </c>
    </row>
    <row r="249" spans="12:16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>
      <c r="N250" s="261" t="s">
        <v>73</v>
      </c>
      <c r="O250" s="262"/>
      <c r="P250" s="108">
        <f>100%-P249</f>
        <v>6.9209159721257407E-3</v>
      </c>
    </row>
    <row r="259" spans="15:15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47"/>
  <sheetViews>
    <sheetView showGridLines="0" tabSelected="1" zoomScale="80" zoomScaleNormal="80" zoomScaleSheetLayoutView="115" workbookViewId="0">
      <pane xSplit="4" ySplit="3" topLeftCell="E116" activePane="bottomRight" state="frozen"/>
      <selection pane="topRight" activeCell="D1" sqref="D1"/>
      <selection pane="bottomLeft" activeCell="A4" sqref="A4"/>
      <selection pane="bottomRight" activeCell="P128" sqref="P128"/>
    </sheetView>
  </sheetViews>
  <sheetFormatPr defaultColWidth="9.33203125" defaultRowHeight="10.199999999999999" outlineLevelRow="1"/>
  <cols>
    <col min="1" max="1" width="9.33203125" style="157" customWidth="1"/>
    <col min="2" max="2" width="12.33203125" style="157" customWidth="1"/>
    <col min="3" max="3" width="16.33203125" style="157" bestFit="1" customWidth="1"/>
    <col min="4" max="4" width="13.44140625" style="2" bestFit="1" customWidth="1"/>
    <col min="5" max="5" width="13.33203125" style="157" bestFit="1" customWidth="1"/>
    <col min="6" max="6" width="12" style="159" customWidth="1"/>
    <col min="7" max="7" width="13" style="157" customWidth="1"/>
    <col min="8" max="8" width="10.6640625" style="157" customWidth="1"/>
    <col min="9" max="9" width="12.33203125" style="157" customWidth="1"/>
    <col min="10" max="10" width="11.33203125" style="157" bestFit="1" customWidth="1"/>
    <col min="11" max="11" width="16.6640625" style="157" bestFit="1" customWidth="1"/>
    <col min="12" max="12" width="15.6640625" style="157" bestFit="1" customWidth="1"/>
    <col min="13" max="13" width="8" style="157" bestFit="1" customWidth="1"/>
    <col min="14" max="16384" width="9.33203125" style="2"/>
  </cols>
  <sheetData>
    <row r="1" spans="1:13" ht="24.75" customHeight="1">
      <c r="A1" s="171" t="s">
        <v>147</v>
      </c>
      <c r="B1" s="155"/>
      <c r="C1" s="155"/>
    </row>
    <row r="2" spans="1:13">
      <c r="L2" s="270" t="s">
        <v>129</v>
      </c>
      <c r="M2" s="270"/>
    </row>
    <row r="3" spans="1:13" ht="40.799999999999997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>
      <c r="A11" s="271" t="s">
        <v>121</v>
      </c>
      <c r="B11" s="272"/>
      <c r="C11" s="272"/>
      <c r="D11" s="272"/>
      <c r="E11" s="272"/>
      <c r="F11" s="272"/>
      <c r="G11" s="272"/>
      <c r="H11" s="272"/>
      <c r="I11" s="272"/>
      <c r="J11" s="273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>
      <c r="A19" s="263" t="s">
        <v>121</v>
      </c>
      <c r="B19" s="264"/>
      <c r="C19" s="265"/>
      <c r="D19" s="265"/>
      <c r="E19" s="265"/>
      <c r="F19" s="265"/>
      <c r="G19" s="265"/>
      <c r="H19" s="265"/>
      <c r="I19" s="265"/>
      <c r="J19" s="266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>
      <c r="A26" s="271" t="s">
        <v>121</v>
      </c>
      <c r="B26" s="272"/>
      <c r="C26" s="272"/>
      <c r="D26" s="272"/>
      <c r="E26" s="272"/>
      <c r="F26" s="272"/>
      <c r="G26" s="272"/>
      <c r="H26" s="272"/>
      <c r="I26" s="272"/>
      <c r="J26" s="273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>
      <c r="A27" s="274">
        <v>45280</v>
      </c>
      <c r="B27" s="274">
        <v>45287</v>
      </c>
      <c r="C27" s="276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>
      <c r="A28" s="275"/>
      <c r="B28" s="275"/>
      <c r="C28" s="277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>
      <c r="A29" s="278" t="s">
        <v>121</v>
      </c>
      <c r="B29" s="279"/>
      <c r="C29" s="279"/>
      <c r="D29" s="279"/>
      <c r="E29" s="279"/>
      <c r="F29" s="279"/>
      <c r="G29" s="279"/>
      <c r="H29" s="279"/>
      <c r="I29" s="279"/>
      <c r="J29" s="280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>
      <c r="A30" s="281">
        <v>45282</v>
      </c>
      <c r="B30" s="281">
        <v>45288</v>
      </c>
      <c r="C30" s="276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>
      <c r="A31" s="282"/>
      <c r="B31" s="282"/>
      <c r="C31" s="284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>
      <c r="A32" s="282"/>
      <c r="B32" s="282"/>
      <c r="C32" s="284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>
      <c r="A33" s="283"/>
      <c r="B33" s="283"/>
      <c r="C33" s="277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>
      <c r="A34" s="278" t="s">
        <v>121</v>
      </c>
      <c r="B34" s="279"/>
      <c r="C34" s="279"/>
      <c r="D34" s="279"/>
      <c r="E34" s="279"/>
      <c r="F34" s="279"/>
      <c r="G34" s="279"/>
      <c r="H34" s="279"/>
      <c r="I34" s="279"/>
      <c r="J34" s="280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>
      <c r="A42" s="263" t="s">
        <v>121</v>
      </c>
      <c r="B42" s="264"/>
      <c r="C42" s="265"/>
      <c r="D42" s="265"/>
      <c r="E42" s="265"/>
      <c r="F42" s="265"/>
      <c r="G42" s="265"/>
      <c r="H42" s="265"/>
      <c r="I42" s="265"/>
      <c r="J42" s="266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>
      <c r="A49" s="263" t="s">
        <v>121</v>
      </c>
      <c r="B49" s="265"/>
      <c r="C49" s="265"/>
      <c r="D49" s="265"/>
      <c r="E49" s="265"/>
      <c r="F49" s="265"/>
      <c r="G49" s="265"/>
      <c r="H49" s="265"/>
      <c r="I49" s="265"/>
      <c r="J49" s="266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>
      <c r="A57" s="271" t="s">
        <v>121</v>
      </c>
      <c r="B57" s="272"/>
      <c r="C57" s="272"/>
      <c r="D57" s="272"/>
      <c r="E57" s="272"/>
      <c r="F57" s="272"/>
      <c r="G57" s="272"/>
      <c r="H57" s="272"/>
      <c r="I57" s="272"/>
      <c r="J57" s="273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>
      <c r="A65" s="263" t="s">
        <v>121</v>
      </c>
      <c r="B65" s="264"/>
      <c r="C65" s="265"/>
      <c r="D65" s="265"/>
      <c r="E65" s="265"/>
      <c r="F65" s="265"/>
      <c r="G65" s="265"/>
      <c r="H65" s="265"/>
      <c r="I65" s="265"/>
      <c r="J65" s="266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>
      <c r="A73" s="271" t="s">
        <v>121</v>
      </c>
      <c r="B73" s="272"/>
      <c r="C73" s="272"/>
      <c r="D73" s="272"/>
      <c r="E73" s="272"/>
      <c r="F73" s="272"/>
      <c r="G73" s="272"/>
      <c r="H73" s="272"/>
      <c r="I73" s="272"/>
      <c r="J73" s="273"/>
      <c r="K73" s="176">
        <f>SUM(K66:K72)</f>
        <v>23768000</v>
      </c>
      <c r="L73" s="176">
        <f>SUM(L66:L72)</f>
        <v>12000000</v>
      </c>
      <c r="M73" s="165"/>
    </row>
    <row r="74" spans="1:13" ht="12.75" customHeight="1">
      <c r="A74" s="267" t="s">
        <v>143</v>
      </c>
      <c r="B74" s="268"/>
      <c r="C74" s="268"/>
      <c r="D74" s="268"/>
      <c r="E74" s="268"/>
      <c r="F74" s="268"/>
      <c r="G74" s="268"/>
      <c r="H74" s="268"/>
      <c r="I74" s="268"/>
      <c r="J74" s="269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>
      <c r="A75" s="267" t="s">
        <v>161</v>
      </c>
      <c r="B75" s="268"/>
      <c r="C75" s="268"/>
      <c r="D75" s="268"/>
      <c r="E75" s="268"/>
      <c r="F75" s="268"/>
      <c r="G75" s="268"/>
      <c r="H75" s="268"/>
      <c r="I75" s="268"/>
      <c r="J75" s="269"/>
      <c r="K75" s="173">
        <f>+K74</f>
        <v>271055100</v>
      </c>
      <c r="L75" s="173">
        <f>+L74</f>
        <v>140631900</v>
      </c>
      <c r="M75" s="165"/>
    </row>
    <row r="76" spans="1:13" ht="12" customHeight="1" outlineLevel="1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>
      <c r="A84" s="263" t="s">
        <v>121</v>
      </c>
      <c r="B84" s="264"/>
      <c r="C84" s="265"/>
      <c r="D84" s="265"/>
      <c r="E84" s="265"/>
      <c r="F84" s="265"/>
      <c r="G84" s="265"/>
      <c r="H84" s="265"/>
      <c r="I84" s="265"/>
      <c r="J84" s="266"/>
      <c r="K84" s="190">
        <f>SUM(K76:K83)</f>
        <v>73242200</v>
      </c>
      <c r="L84" s="190">
        <f>SUM(L76:L83)</f>
        <v>24000000</v>
      </c>
      <c r="M84" s="193"/>
    </row>
    <row r="85" spans="1:13" ht="12.75" customHeight="1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>
      <c r="A92" s="271" t="s">
        <v>121</v>
      </c>
      <c r="B92" s="272"/>
      <c r="C92" s="272"/>
      <c r="D92" s="272"/>
      <c r="E92" s="272"/>
      <c r="F92" s="272"/>
      <c r="G92" s="272"/>
      <c r="H92" s="272"/>
      <c r="I92" s="272"/>
      <c r="J92" s="273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>
      <c r="A100" s="263" t="s">
        <v>121</v>
      </c>
      <c r="B100" s="264"/>
      <c r="C100" s="265"/>
      <c r="D100" s="265"/>
      <c r="E100" s="265"/>
      <c r="F100" s="265"/>
      <c r="G100" s="265"/>
      <c r="H100" s="265"/>
      <c r="I100" s="265"/>
      <c r="J100" s="266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>
      <c r="A108" s="271" t="s">
        <v>121</v>
      </c>
      <c r="B108" s="272"/>
      <c r="C108" s="272"/>
      <c r="D108" s="272"/>
      <c r="E108" s="272"/>
      <c r="F108" s="272"/>
      <c r="G108" s="272"/>
      <c r="H108" s="272"/>
      <c r="I108" s="272"/>
      <c r="J108" s="273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>
      <c r="A111" s="288" t="s">
        <v>121</v>
      </c>
      <c r="B111" s="264"/>
      <c r="C111" s="264"/>
      <c r="D111" s="264"/>
      <c r="E111" s="264"/>
      <c r="F111" s="264"/>
      <c r="G111" s="264"/>
      <c r="H111" s="264"/>
      <c r="I111" s="264"/>
      <c r="J111" s="289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>
      <c r="A119" s="263" t="s">
        <v>121</v>
      </c>
      <c r="B119" s="264"/>
      <c r="C119" s="265"/>
      <c r="D119" s="265"/>
      <c r="E119" s="265"/>
      <c r="F119" s="265"/>
      <c r="G119" s="265"/>
      <c r="H119" s="265"/>
      <c r="I119" s="265"/>
      <c r="J119" s="266"/>
      <c r="K119" s="190">
        <f>SUM(K112:K118)</f>
        <v>61040800</v>
      </c>
      <c r="L119" s="190">
        <f>SUM(L112:L118)</f>
        <v>24000000</v>
      </c>
      <c r="M119" s="193"/>
    </row>
    <row r="120" spans="1:13" s="256" customFormat="1" ht="12.75" customHeight="1" outlineLevel="1">
      <c r="A120" s="285" t="s">
        <v>164</v>
      </c>
      <c r="B120" s="286"/>
      <c r="C120" s="286"/>
      <c r="D120" s="286"/>
      <c r="E120" s="286"/>
      <c r="F120" s="286"/>
      <c r="G120" s="286"/>
      <c r="H120" s="286"/>
      <c r="I120" s="286"/>
      <c r="J120" s="287"/>
      <c r="K120" s="255">
        <f>K92+K100+K108+K111+K119</f>
        <v>181122702</v>
      </c>
      <c r="L120" s="255">
        <f>L92+L100+L108+L111+L119</f>
        <v>95070702</v>
      </c>
      <c r="M120" s="165"/>
    </row>
    <row r="121" spans="1:13" s="256" customFormat="1" ht="12.75" customHeight="1" outlineLevel="1">
      <c r="A121" s="285" t="s">
        <v>182</v>
      </c>
      <c r="B121" s="286"/>
      <c r="C121" s="286"/>
      <c r="D121" s="286"/>
      <c r="E121" s="286"/>
      <c r="F121" s="286"/>
      <c r="G121" s="286"/>
      <c r="H121" s="286"/>
      <c r="I121" s="286"/>
      <c r="J121" s="287"/>
      <c r="K121" s="255">
        <f>K74+K120</f>
        <v>452177802</v>
      </c>
      <c r="L121" s="255">
        <f>L64+L120</f>
        <v>100220702</v>
      </c>
      <c r="M121" s="165"/>
    </row>
    <row r="122" spans="1:13" s="1" customFormat="1" ht="12.75" customHeight="1" outlineLevel="1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90">
        <v>2110000</v>
      </c>
      <c r="L122" s="291">
        <v>200000</v>
      </c>
      <c r="M122" s="170">
        <f>IF(L122=0,0,K122/L122)</f>
        <v>10.55</v>
      </c>
    </row>
    <row r="123" spans="1:13" s="1" customFormat="1" ht="12.75" customHeight="1" outlineLevel="1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90">
        <v>3920000</v>
      </c>
      <c r="L123" s="291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90">
        <v>6002500</v>
      </c>
      <c r="L124" s="290">
        <v>3600000</v>
      </c>
      <c r="M124" s="170">
        <f t="shared" si="19"/>
        <v>1.6673611111111111</v>
      </c>
    </row>
    <row r="125" spans="1:13" s="1" customFormat="1" ht="12.75" customHeight="1" outlineLevel="1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90">
        <v>1551000</v>
      </c>
      <c r="L125" s="290">
        <v>1535000</v>
      </c>
      <c r="M125" s="170">
        <f t="shared" si="19"/>
        <v>1.0104234527687297</v>
      </c>
    </row>
    <row r="126" spans="1:13" s="1" customFormat="1" ht="12.75" customHeight="1" outlineLevel="1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90">
        <v>732000</v>
      </c>
      <c r="L126" s="290">
        <v>500000</v>
      </c>
      <c r="M126" s="170">
        <f t="shared" si="19"/>
        <v>1.464</v>
      </c>
    </row>
    <row r="127" spans="1:13" s="1" customFormat="1" ht="12.75" customHeight="1" outlineLevel="1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90">
        <v>298500</v>
      </c>
      <c r="L127" s="290">
        <v>245000</v>
      </c>
      <c r="M127" s="170">
        <f t="shared" si="19"/>
        <v>1.2183673469387755</v>
      </c>
    </row>
    <row r="128" spans="1:13" s="1" customFormat="1" ht="12.75" customHeight="1" outlineLevel="1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90">
        <v>2437100</v>
      </c>
      <c r="L128" s="290">
        <v>400000</v>
      </c>
      <c r="M128" s="170">
        <f t="shared" si="19"/>
        <v>6.0927499999999997</v>
      </c>
    </row>
    <row r="129" spans="1:13" s="1" customFormat="1" ht="12.75" customHeight="1" outlineLevel="1">
      <c r="A129" s="271" t="s">
        <v>121</v>
      </c>
      <c r="B129" s="272"/>
      <c r="C129" s="272"/>
      <c r="D129" s="272"/>
      <c r="E129" s="272"/>
      <c r="F129" s="272"/>
      <c r="G129" s="272"/>
      <c r="H129" s="272"/>
      <c r="I129" s="272"/>
      <c r="J129" s="273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>
      <c r="A137" s="263" t="s">
        <v>121</v>
      </c>
      <c r="B137" s="264"/>
      <c r="C137" s="265"/>
      <c r="D137" s="265"/>
      <c r="E137" s="265"/>
      <c r="F137" s="265"/>
      <c r="G137" s="265"/>
      <c r="H137" s="265"/>
      <c r="I137" s="265"/>
      <c r="J137" s="266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92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90">
        <v>2165000</v>
      </c>
      <c r="L138" s="291">
        <v>450000</v>
      </c>
      <c r="M138" s="170">
        <f>IF(L138=0,0,K138/L138)</f>
        <v>4.8111111111111109</v>
      </c>
    </row>
    <row r="139" spans="1:13" s="1" customFormat="1" ht="12.75" customHeight="1" outlineLevel="1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90">
        <v>4408800</v>
      </c>
      <c r="L139" s="291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90">
        <v>6927300</v>
      </c>
      <c r="L140" s="290">
        <v>3850000</v>
      </c>
      <c r="M140" s="170">
        <f t="shared" si="21"/>
        <v>1.7992987012987014</v>
      </c>
    </row>
    <row r="141" spans="1:13" s="1" customFormat="1" ht="12.75" customHeight="1" outlineLevel="1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90">
        <v>1344200</v>
      </c>
      <c r="L141" s="290">
        <v>1200000</v>
      </c>
      <c r="M141" s="170">
        <f t="shared" si="21"/>
        <v>1.1201666666666668</v>
      </c>
    </row>
    <row r="142" spans="1:13" s="1" customFormat="1" ht="12.75" customHeight="1" outlineLevel="1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90">
        <v>1072200</v>
      </c>
      <c r="L142" s="290">
        <v>1000000</v>
      </c>
      <c r="M142" s="170">
        <f t="shared" si="21"/>
        <v>1.0722</v>
      </c>
    </row>
    <row r="143" spans="1:13" s="1" customFormat="1" ht="12.75" customHeight="1" outlineLevel="1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90">
        <v>835100</v>
      </c>
      <c r="L143" s="290">
        <v>750000</v>
      </c>
      <c r="M143" s="170">
        <f t="shared" si="21"/>
        <v>1.1134666666666666</v>
      </c>
    </row>
    <row r="144" spans="1:13" s="1" customFormat="1" ht="12.75" customHeight="1" outlineLevel="1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90">
        <v>4314600</v>
      </c>
      <c r="L144" s="290">
        <v>3550000</v>
      </c>
      <c r="M144" s="170">
        <f t="shared" si="21"/>
        <v>1.2153802816901409</v>
      </c>
    </row>
    <row r="145" spans="1:13" s="1" customFormat="1" ht="12.75" customHeight="1" outlineLevel="1">
      <c r="A145" s="271" t="s">
        <v>121</v>
      </c>
      <c r="B145" s="272"/>
      <c r="C145" s="272"/>
      <c r="D145" s="272"/>
      <c r="E145" s="272"/>
      <c r="F145" s="272"/>
      <c r="G145" s="272"/>
      <c r="H145" s="272"/>
      <c r="I145" s="272"/>
      <c r="J145" s="273"/>
      <c r="K145" s="173">
        <f>SUM(K138:K144)</f>
        <v>21067200</v>
      </c>
      <c r="L145" s="173">
        <f>SUM(L138:L144)</f>
        <v>12000000</v>
      </c>
      <c r="M145" s="165"/>
    </row>
    <row r="146" spans="1:13" ht="12.75" customHeight="1">
      <c r="A146" s="267" t="s">
        <v>188</v>
      </c>
      <c r="B146" s="268"/>
      <c r="C146" s="268"/>
      <c r="D146" s="268"/>
      <c r="E146" s="268"/>
      <c r="F146" s="268"/>
      <c r="G146" s="268"/>
      <c r="H146" s="268"/>
      <c r="I146" s="268"/>
      <c r="J146" s="269"/>
      <c r="K146" s="173">
        <f>K129+K137+K145</f>
        <v>97056500</v>
      </c>
      <c r="L146" s="173">
        <f>L129+L137+L145</f>
        <v>43380000</v>
      </c>
      <c r="M146" s="165"/>
    </row>
    <row r="147" spans="1:13" ht="12.75" customHeight="1">
      <c r="A147" s="267" t="s">
        <v>191</v>
      </c>
      <c r="B147" s="268"/>
      <c r="C147" s="268"/>
      <c r="D147" s="268"/>
      <c r="E147" s="268"/>
      <c r="F147" s="268"/>
      <c r="G147" s="268"/>
      <c r="H147" s="268"/>
      <c r="I147" s="268"/>
      <c r="J147" s="269"/>
      <c r="K147" s="173">
        <f>K74+K120+K146</f>
        <v>549234302</v>
      </c>
      <c r="L147" s="173">
        <f>L74+L120+L146</f>
        <v>279082602</v>
      </c>
      <c r="M147" s="165"/>
    </row>
  </sheetData>
  <mergeCells count="32">
    <mergeCell ref="A145:J145"/>
    <mergeCell ref="A129:J129"/>
    <mergeCell ref="A120:J120"/>
    <mergeCell ref="A121:J121"/>
    <mergeCell ref="A119:J119"/>
    <mergeCell ref="A34:J34"/>
    <mergeCell ref="A92:J92"/>
    <mergeCell ref="A100:J100"/>
    <mergeCell ref="A84:J84"/>
    <mergeCell ref="A111:J111"/>
    <mergeCell ref="A108:J108"/>
    <mergeCell ref="C27:C28"/>
    <mergeCell ref="A29:J29"/>
    <mergeCell ref="A30:A33"/>
    <mergeCell ref="B30:B33"/>
    <mergeCell ref="C30:C33"/>
    <mergeCell ref="A137:J137"/>
    <mergeCell ref="A146:J146"/>
    <mergeCell ref="A147:J147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8671875" defaultRowHeight="13.2"/>
  <cols>
    <col min="4" max="4" width="12.6640625" bestFit="1" customWidth="1"/>
    <col min="5" max="5" width="9.6640625" bestFit="1" customWidth="1"/>
    <col min="6" max="12" width="6.33203125" bestFit="1" customWidth="1"/>
    <col min="13" max="13" width="17.44140625" bestFit="1" customWidth="1"/>
    <col min="14" max="16" width="16.44140625" bestFit="1" customWidth="1"/>
  </cols>
  <sheetData>
    <row r="3" spans="2:16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3173C3A8CFD4EA7D82D1D593F81CD" ma:contentTypeVersion="15" ma:contentTypeDescription="Create a new document." ma:contentTypeScope="" ma:versionID="022dd8a092cb0806395d355110f2f9e2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9e2a2e3091d1f984ad06404ae7bc47af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3521A7-35CF-4A3E-AD19-E5873DBFC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2024-03-21T07:24:25Z</dcterms:modified>
</cp:coreProperties>
</file>