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sya.rahmawati\Downloads\"/>
    </mc:Choice>
  </mc:AlternateContent>
  <xr:revisionPtr revIDLastSave="0" documentId="8_{FDF73A25-C8E7-4AEE-B78B-30E3FB988052}" xr6:coauthVersionLast="47" xr6:coauthVersionMax="47" xr10:uidLastSave="{00000000-0000-0000-0000-000000000000}"/>
  <bookViews>
    <workbookView xWindow="-108" yWindow="-108" windowWidth="23256" windowHeight="12456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8" i="1" l="1"/>
  <c r="K348" i="1"/>
  <c r="L347" i="1"/>
  <c r="K347" i="1"/>
  <c r="K338" i="1"/>
  <c r="L346" i="1"/>
  <c r="K346" i="1"/>
  <c r="M345" i="1"/>
  <c r="M344" i="1"/>
  <c r="M343" i="1"/>
  <c r="M342" i="1"/>
  <c r="M341" i="1"/>
  <c r="M340" i="1"/>
  <c r="M339" i="1"/>
  <c r="L337" i="1"/>
  <c r="M337" i="1" s="1"/>
  <c r="K336" i="1"/>
  <c r="L338" i="1" l="1"/>
  <c r="M331" i="1"/>
  <c r="L336" i="1"/>
  <c r="M335" i="1"/>
  <c r="M334" i="1"/>
  <c r="M333" i="1"/>
  <c r="M332" i="1"/>
  <c r="M330" i="1"/>
  <c r="M329" i="1"/>
  <c r="M328" i="1"/>
  <c r="L327" i="1"/>
  <c r="K327" i="1"/>
  <c r="M326" i="1"/>
  <c r="M325" i="1"/>
  <c r="M324" i="1"/>
  <c r="M323" i="1"/>
  <c r="M322" i="1"/>
  <c r="M321" i="1"/>
  <c r="M320" i="1"/>
  <c r="K309" i="1"/>
  <c r="L317" i="1"/>
  <c r="K317" i="1"/>
  <c r="M316" i="1"/>
  <c r="M315" i="1"/>
  <c r="M314" i="1"/>
  <c r="M313" i="1"/>
  <c r="M312" i="1"/>
  <c r="M311" i="1"/>
  <c r="M310" i="1"/>
  <c r="L309" i="1"/>
  <c r="M308" i="1"/>
  <c r="M307" i="1"/>
  <c r="M306" i="1"/>
  <c r="M305" i="1"/>
  <c r="M304" i="1"/>
  <c r="M303" i="1"/>
  <c r="M302" i="1"/>
  <c r="L301" i="1"/>
  <c r="K301" i="1"/>
  <c r="M300" i="1"/>
  <c r="M299" i="1"/>
  <c r="M298" i="1"/>
  <c r="M297" i="1"/>
  <c r="M296" i="1"/>
  <c r="M295" i="1"/>
  <c r="M294" i="1"/>
  <c r="K293" i="1"/>
  <c r="L292" i="1"/>
  <c r="M292" i="1" s="1"/>
  <c r="L291" i="1"/>
  <c r="M291" i="1" s="1"/>
  <c r="K180" i="1"/>
  <c r="L179" i="1"/>
  <c r="L180" i="1" s="1"/>
  <c r="K176" i="1"/>
  <c r="L175" i="1"/>
  <c r="M175" i="1" s="1"/>
  <c r="K273" i="1"/>
  <c r="L281" i="1"/>
  <c r="L279" i="1"/>
  <c r="L277" i="1"/>
  <c r="L293" i="1" l="1"/>
  <c r="M179" i="1"/>
  <c r="L176" i="1"/>
  <c r="K277" i="1"/>
  <c r="M277" i="1" s="1"/>
  <c r="K281" i="1"/>
  <c r="M281" i="1" s="1"/>
  <c r="K279" i="1"/>
  <c r="M279" i="1" s="1"/>
  <c r="L282" i="1"/>
  <c r="L290" i="1"/>
  <c r="K290" i="1"/>
  <c r="M289" i="1"/>
  <c r="M288" i="1"/>
  <c r="M287" i="1"/>
  <c r="M286" i="1"/>
  <c r="M285" i="1"/>
  <c r="M284" i="1"/>
  <c r="M283" i="1"/>
  <c r="L318" i="1" l="1"/>
  <c r="K282" i="1"/>
  <c r="K318" i="1" s="1"/>
  <c r="L273" i="1"/>
  <c r="M272" i="1"/>
  <c r="M271" i="1"/>
  <c r="M270" i="1"/>
  <c r="M269" i="1"/>
  <c r="M268" i="1"/>
  <c r="M267" i="1"/>
  <c r="M266" i="1"/>
  <c r="L265" i="1"/>
  <c r="K265" i="1"/>
  <c r="M264" i="1"/>
  <c r="M263" i="1"/>
  <c r="M262" i="1"/>
  <c r="M261" i="1"/>
  <c r="M260" i="1"/>
  <c r="M259" i="1"/>
  <c r="M258" i="1"/>
  <c r="L249" i="1"/>
  <c r="K249" i="1"/>
  <c r="M248" i="1"/>
  <c r="M247" i="1"/>
  <c r="M225" i="1"/>
  <c r="M224" i="1"/>
  <c r="L227" i="1"/>
  <c r="K227" i="1"/>
  <c r="M226" i="1"/>
  <c r="M223" i="1"/>
  <c r="M222" i="1"/>
  <c r="M221" i="1"/>
  <c r="M220" i="1"/>
  <c r="K218" i="1"/>
  <c r="K216" i="1"/>
  <c r="K214" i="1"/>
  <c r="K212" i="1"/>
  <c r="K210" i="1"/>
  <c r="K208" i="1"/>
  <c r="K206" i="1"/>
  <c r="K219" i="1" l="1"/>
  <c r="L218" i="1"/>
  <c r="L212" i="1"/>
  <c r="L216" i="1"/>
  <c r="L214" i="1"/>
  <c r="L210" i="1"/>
  <c r="L208" i="1"/>
  <c r="L206" i="1"/>
  <c r="L217" i="1"/>
  <c r="L215" i="1"/>
  <c r="L213" i="1"/>
  <c r="L211" i="1"/>
  <c r="L209" i="1"/>
  <c r="L207" i="1"/>
  <c r="L205" i="1"/>
  <c r="L219" i="1" l="1"/>
  <c r="M218" i="1"/>
  <c r="M214" i="1"/>
  <c r="M216" i="1" l="1"/>
  <c r="M210" i="1"/>
  <c r="M206" i="1"/>
  <c r="M208" i="1"/>
  <c r="M212" i="1"/>
  <c r="L257" i="1" l="1"/>
  <c r="K257" i="1"/>
  <c r="M256" i="1"/>
  <c r="M255" i="1"/>
  <c r="M254" i="1"/>
  <c r="M253" i="1"/>
  <c r="M252" i="1"/>
  <c r="M251" i="1"/>
  <c r="M250" i="1"/>
  <c r="L246" i="1" l="1"/>
  <c r="L274" i="1" s="1"/>
  <c r="K246" i="1"/>
  <c r="K274" i="1" s="1"/>
  <c r="M245" i="1"/>
  <c r="M244" i="1"/>
  <c r="M243" i="1"/>
  <c r="M242" i="1"/>
  <c r="M241" i="1"/>
  <c r="M240" i="1"/>
  <c r="M239" i="1"/>
  <c r="M231" i="1"/>
  <c r="L236" i="1"/>
  <c r="K236" i="1"/>
  <c r="M235" i="1"/>
  <c r="M234" i="1"/>
  <c r="M233" i="1"/>
  <c r="M232" i="1"/>
  <c r="M230" i="1"/>
  <c r="M229" i="1"/>
  <c r="M228" i="1"/>
  <c r="L204" i="1"/>
  <c r="K204" i="1"/>
  <c r="M203" i="1"/>
  <c r="M202" i="1"/>
  <c r="M201" i="1"/>
  <c r="M200" i="1"/>
  <c r="M199" i="1"/>
  <c r="M198" i="1"/>
  <c r="M197" i="1"/>
  <c r="L196" i="1"/>
  <c r="K196" i="1"/>
  <c r="M195" i="1"/>
  <c r="M194" i="1"/>
  <c r="M193" i="1"/>
  <c r="M192" i="1"/>
  <c r="M191" i="1"/>
  <c r="M190" i="1"/>
  <c r="M189" i="1"/>
  <c r="L188" i="1"/>
  <c r="K188" i="1"/>
  <c r="M187" i="1"/>
  <c r="M186" i="1"/>
  <c r="M185" i="1"/>
  <c r="M184" i="1"/>
  <c r="M183" i="1"/>
  <c r="M182" i="1"/>
  <c r="M181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K154" i="1" l="1"/>
  <c r="L154" i="1"/>
  <c r="K237" i="1"/>
  <c r="L237" i="1"/>
  <c r="K177" i="1"/>
  <c r="L177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L29" i="1" l="1"/>
  <c r="L34" i="1"/>
  <c r="L84" i="1"/>
  <c r="L120" i="1" s="1"/>
  <c r="M79" i="1"/>
  <c r="K84" i="1" l="1"/>
  <c r="K120" i="1" s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K178" i="1" l="1"/>
  <c r="K238" i="1" s="1"/>
  <c r="K275" i="1" s="1"/>
  <c r="K319" i="1" s="1"/>
  <c r="K75" i="1"/>
  <c r="K121" i="1" s="1"/>
  <c r="K155" i="1" s="1"/>
  <c r="L75" i="1"/>
  <c r="L121" i="1" s="1"/>
  <c r="L155" i="1" s="1"/>
  <c r="L178" i="1" s="1"/>
  <c r="L249" i="5"/>
  <c r="L238" i="1" l="1"/>
  <c r="L275" i="1" s="1"/>
  <c r="L319" i="1" s="1"/>
  <c r="O234" i="5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<sst xmlns="http://schemas.openxmlformats.org/spreadsheetml/2006/main" count="801" uniqueCount="252">
  <si>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</si>
  <si>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</si>
  <si>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</si>
  <si>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</si>
  <si>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</si>
  <si>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</si>
  <si>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</si>
  <si>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</si>
  <si>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</si>
  <si>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</si>
  <si>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</si>
  <si>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</si>
  <si>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</si>
  <si>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</si>
  <si>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</si>
  <si>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</si>
  <si>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</si>
  <si>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</si>
  <si>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</si>
  <si>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</si>
  <si>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</si>
  <si>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</si>
  <si>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</si>
  <si>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</si>
  <si>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</si>
  <si>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</si>
  <si>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</si>
  <si>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</si>
  <si>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</si>
  <si>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</si>
  <si>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</si>
  <si>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</si>
  <si>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</si>
  <si>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</si>
  <si>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</si>
  <si>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</si>
  <si>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</si>
  <si>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</si>
  <si>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</si>
  <si>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</si>
  <si>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</si>
  <si>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</si>
  <si>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</si>
  <si>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</si>
  <si>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</si>
  <si>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</si>
  <si>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</si>
  <si>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</si>
  <si>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</si>
  <si>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</si>
  <si>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</si>
  <si>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</si>
  <si>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</si>
  <si>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</si>
  <si>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</si>
  <si>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</si>
  <si>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</si>
  <si>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</si>
  <si>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</si>
  <si>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</si>
  <si>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</si>
  <si>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</si>
  <si>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</si>
  <si>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</si>
  <si>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</si>
  <si>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</si>
  <si>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</si>
  <si>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</si>
  <si>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</si>
  <si>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</si>
  <si>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</si>
  <si>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</si>
  <si>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</si>
  <si>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</si>
  <si>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</si>
  <si>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</si>
  <si>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</si>
  <si>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</si>
  <si>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</si>
  <si>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</si>
  <si>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</si>
  <si>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</si>
  <si>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</si>
  <si>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</si>
  <si>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</si>
  <si>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</si>
  <si>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</si>
  <si>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</si>
  <si>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</si>
  <si>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</si>
  <si>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</si>
  <si>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</si>
  <si>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</si>
  <si>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</si>
  <si>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</si>
  <si>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</si>
  <si>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</si>
  <si>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</si>
  <si>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</si>
  <si>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</si>
  <si>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</si>
  <si>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</si>
  <si>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</si>
  <si>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</si>
  <si>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</si>
  <si>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</si>
  <si>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</si>
  <si>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</si>
  <si>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</si>
  <si>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</si>
  <si>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</si>
  <si>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</si>
  <si>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</si>
  <si>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</si>
  <si>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</si>
  <si>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</si>
  <si>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</si>
  <si>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</si>
  <si>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</si>
  <si>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</si>
  <si>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</si>
  <si>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</si>
  <si>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</si>
  <si>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</si>
  <si>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</si>
  <si>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</si>
  <si>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</si>
  <si>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</si>
  <si>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</si>
  <si>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</si>
  <si>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</si>
  <si>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</si>
  <si>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</si>
  <si>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</si>
  <si>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</si>
  <si>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</si>
  <si>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</si>
  <si>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</si>
  <si>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</si>
  <si>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</si>
  <si>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</si>
  <si>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</si>
  <si>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</si>
  <si>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</si>
  <si>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</si>
  <si>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</si>
  <si>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</si>
  <si>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</si>
  <si>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</si>
  <si>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</si>
  <si>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</si>
  <si>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</si>
  <si>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</si>
  <si>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</si>
  <si>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</si>
  <si>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</si>
  <si>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</si>
  <si>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</si>
  <si>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</si>
  <si>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</si>
  <si>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</si>
  <si>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</si>
  <si>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</si>
  <si>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</si>
  <si>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</si>
  <si>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</si>
  <si>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</si>
  <si>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</si>
  <si>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</si>
  <si>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</si>
  <si>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</si>
  <si>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</si>
  <si>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</si>
  <si>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</si>
  <si>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</si>
  <si>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</si>
  <si>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</si>
  <si>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</si>
  <si>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</si>
  <si>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</si>
  <si>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</si>
  <si>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</si>
  <si>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</si>
  <si>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</si>
  <si>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</si>
  <si>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</si>
  <si>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</si>
  <si>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</si>
  <si>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</si>
  <si>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</si>
  <si>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</si>
  <si>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</si>
  <si>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</si>
  <si>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</si>
  <si>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</si>
  <si>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</si>
  <si>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</si>
  <si>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</si>
  <si>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</si>
  <si>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</si>
  <si>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</si>
  <si>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</si>
  <si>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</si>
  <si>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</si>
  <si>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</si>
  <si>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</si>
  <si>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</si>
  <si>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</si>
  <si>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</si>
  <si>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</si>
  <si>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</si>
  <si>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</si>
  <si>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</si>
  <si>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</si>
  <si>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</si>
  <si>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</si>
  <si>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</si>
  <si>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</si>
  <si>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</si>
  <si>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</si>
  <si>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</si>
  <si>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</si>
  <si>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</si>
  <si>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</si>
  <si>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</si>
  <si>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</si>
  <si>
    <t>ST012T2</t>
  </si>
  <si>
    <t>ST012T4</t>
  </si>
  <si>
    <t>SPN03240925</t>
  </si>
  <si>
    <t>G r a n d   T o t a l   s . d .  T a n g g a l   2 7   b u l a n   J u n i   2 0 2 4</t>
  </si>
  <si>
    <t>SNI0729</t>
  </si>
  <si>
    <t>SNI0754</t>
  </si>
  <si>
    <t>SNI0734</t>
  </si>
  <si>
    <t>USD750.000.000</t>
  </si>
  <si>
    <t>USD600.000.000</t>
  </si>
  <si>
    <t>G r a n d   T o t a l   b u l a n   J u l i   2 0 2 4</t>
  </si>
  <si>
    <t>SW007</t>
  </si>
  <si>
    <t>SW008</t>
  </si>
  <si>
    <t>SBR013T2</t>
  </si>
  <si>
    <t>SBR013T4</t>
  </si>
  <si>
    <t>SPN03241009</t>
  </si>
  <si>
    <t>SPN12250710</t>
  </si>
  <si>
    <t>SPNS01042025</t>
  </si>
  <si>
    <t>G r a n d   T o t a l   s . d .  T a n g g a l   2 5  b u l a n   J u l i   2 0 2 4</t>
  </si>
  <si>
    <t>SPN03241023</t>
  </si>
  <si>
    <t>SPNS29052025</t>
  </si>
  <si>
    <t>G r a n d   T o t a l   b u l a n   A g u s t u s   2 0 2 4</t>
  </si>
  <si>
    <t>SPN03241106</t>
  </si>
  <si>
    <t>SPN12250807</t>
  </si>
  <si>
    <t>FR0103</t>
  </si>
  <si>
    <t>G r a n d   T o t a l   s . d .  T a n g g a l   8   b u l a n   A g u s t u s   2 0 2 4</t>
  </si>
  <si>
    <t>PBS033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</si>
</sst>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43" fontId="27" fillId="0" borderId="47" xfId="28" quotePrefix="1" applyFont="1" applyBorder="1" applyAlignment="1" applyProtection="1">
      <alignment horizontal="right" vertical="top" wrapText="1" readingOrder="1"/>
      <protection locked="0"/>
    </xf>
    <xf numFmtId="41" fontId="19" fillId="29" borderId="22" xfId="29" applyFont="1" applyFill="1" applyBorder="1" applyAlignment="1">
      <alignment horizontal="center"/>
    </xf>
    <xf numFmtId="0" fontId="20" fillId="29" borderId="22" xfId="0" applyFont="1" applyFill="1" applyBorder="1"/>
    <xf numFmtId="165" fontId="28" fillId="0" borderId="25" xfId="41" applyNumberFormat="1" applyFont="1" applyFill="1" applyBorder="1" applyAlignment="1">
      <alignment horizontal="center" vertical="center"/>
    </xf>
    <xf numFmtId="41" fontId="28" fillId="0" borderId="47" xfId="29" quotePrefix="1" applyFont="1" applyFill="1" applyBorder="1" applyAlignment="1">
      <alignment vertical="center"/>
    </xf>
    <xf numFmtId="164" fontId="28" fillId="0" borderId="47" xfId="29" applyNumberFormat="1" applyFont="1" applyFill="1" applyBorder="1" applyAlignment="1">
      <alignment horizontal="right"/>
    </xf>
    <xf numFmtId="0" fontId="20" fillId="0" borderId="22" xfId="0" applyFont="1" applyBorder="1" applyAlignment="1">
      <alignment horizontal="center"/>
    </xf>
    <xf numFmtId="0" fontId="28" fillId="0" borderId="22" xfId="0" applyFont="1" applyBorder="1" applyAlignment="1">
      <alignment vertical="center"/>
    </xf>
    <xf numFmtId="165" fontId="28" fillId="0" borderId="22" xfId="41" applyNumberFormat="1" applyFont="1" applyFill="1" applyBorder="1" applyAlignment="1">
      <alignment horizontal="center" vertical="center" wrapText="1"/>
    </xf>
    <xf numFmtId="165" fontId="28" fillId="0" borderId="22" xfId="41" applyNumberFormat="1" applyFont="1" applyFill="1" applyBorder="1" applyAlignment="1">
      <alignment horizontal="center" vertical="center"/>
    </xf>
    <xf numFmtId="168" fontId="20" fillId="0" borderId="22" xfId="0" applyNumberFormat="1" applyFont="1" applyBorder="1" applyAlignment="1">
      <alignment horizontal="center"/>
    </xf>
    <xf numFmtId="41" fontId="20" fillId="29" borderId="23" xfId="29" quotePrefix="1" applyFont="1" applyFill="1" applyBorder="1" applyAlignment="1">
      <alignment horizontal="right"/>
    </xf>
    <xf numFmtId="164" fontId="20" fillId="29" borderId="49" xfId="29" applyNumberFormat="1" applyFont="1" applyFill="1" applyBorder="1" applyAlignment="1">
      <alignment horizontal="right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  <xf numFmtId="16" fontId="19" fillId="29" borderId="24" xfId="0" applyNumberFormat="1" applyFont="1" applyFill="1" applyBorder="1" applyAlignment="1">
      <alignment horizontal="center"/>
    </xf>
    <xf numFmtId="16" fontId="19" fillId="29" borderId="20" xfId="0" applyNumberFormat="1" applyFont="1" applyFill="1" applyBorder="1" applyAlignment="1">
      <alignment horizontal="center"/>
    </xf>
    <xf numFmtId="16" fontId="19" fillId="29" borderId="45" xfId="0" applyNumberFormat="1" applyFont="1" applyFill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29" borderId="52" xfId="0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33203125" defaultRowHeight="10.199999999999999" x14ac:dyDescent="0.2"/>
  <cols>
    <col min="1" max="2" width="11.33203125" style="2" customWidth="1"/>
    <col min="3" max="3" width="20.6640625" style="2" customWidth="1"/>
    <col min="4" max="4" width="11.33203125" style="2" customWidth="1"/>
    <col min="5" max="9" width="10.6640625" style="2" customWidth="1"/>
    <col min="10" max="11" width="10.33203125" style="2" customWidth="1"/>
    <col min="12" max="12" width="13.44140625" style="2" bestFit="1" customWidth="1"/>
    <col min="13" max="13" width="18.33203125" style="2" bestFit="1" customWidth="1"/>
    <col min="14" max="14" width="16.6640625" style="2" customWidth="1"/>
    <col min="15" max="15" width="16" style="2" bestFit="1" customWidth="1"/>
    <col min="16" max="16" width="10.6640625" style="2" customWidth="1"/>
    <col min="17" max="17" width="11.44140625" style="2" bestFit="1" customWidth="1"/>
    <col min="18" max="18" width="10" style="2" customWidth="1"/>
    <col min="19" max="20" width="12" style="2" bestFit="1" customWidth="1"/>
    <col min="21" max="24" width="9.33203125" style="2"/>
    <col min="25" max="26" width="10.6640625" style="2" bestFit="1" customWidth="1"/>
    <col min="27" max="28" width="9.6640625" style="2" bestFit="1" customWidth="1"/>
    <col min="29" max="16384" width="9.33203125" style="2"/>
  </cols>
  <sheetData>
    <row r="1" spans="1:28" x14ac:dyDescent="0.2">
      <c r="A1" s="1" t="s">
        <v>44</v>
      </c>
      <c r="B1" s="1"/>
    </row>
    <row r="3" spans="1:28" ht="30.6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87">
        <v>41016</v>
      </c>
      <c r="B78" s="289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88"/>
      <c r="B79" s="290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88"/>
      <c r="B80" s="290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88"/>
      <c r="B81" s="290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399999999999999" x14ac:dyDescent="0.35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91" t="s">
        <v>73</v>
      </c>
      <c r="O250" s="292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48"/>
  <sheetViews>
    <sheetView showGridLines="0" tabSelected="1" zoomScaleNormal="100" zoomScaleSheetLayoutView="115" workbookViewId="0">
      <pane xSplit="4" ySplit="3" topLeftCell="E320" activePane="bottomRight" state="frozen"/>
      <selection pane="topRight" activeCell="D1" sqref="D1"/>
      <selection pane="bottomLeft" activeCell="A4" sqref="A4"/>
      <selection pane="bottomRight" activeCell="P341" sqref="P341:P342"/>
    </sheetView>
  </sheetViews>
  <sheetFormatPr defaultColWidth="9.33203125" defaultRowHeight="10.199999999999999" outlineLevelRow="1" x14ac:dyDescent="0.2"/>
  <cols>
    <col min="1" max="1" width="9.33203125" style="157" customWidth="1"/>
    <col min="2" max="2" width="12.33203125" style="157" customWidth="1"/>
    <col min="3" max="3" width="16.33203125" style="157" bestFit="1" customWidth="1"/>
    <col min="4" max="4" width="13.44140625" style="2" bestFit="1" customWidth="1"/>
    <col min="5" max="5" width="13.33203125" style="157" bestFit="1" customWidth="1"/>
    <col min="6" max="6" width="12" style="159" customWidth="1"/>
    <col min="7" max="7" width="13" style="157" customWidth="1"/>
    <col min="8" max="8" width="10.6640625" style="157" customWidth="1"/>
    <col min="9" max="9" width="12.33203125" style="157" customWidth="1"/>
    <col min="10" max="10" width="11.33203125" style="157" bestFit="1" customWidth="1"/>
    <col min="11" max="11" width="16.6640625" style="157" bestFit="1" customWidth="1"/>
    <col min="12" max="12" width="15.6640625" style="157" bestFit="1" customWidth="1"/>
    <col min="13" max="13" width="8" style="157" bestFit="1" customWidth="1"/>
    <col min="14" max="16384" width="9.33203125" style="2"/>
  </cols>
  <sheetData>
    <row r="1" spans="1:13" ht="24.75" customHeight="1" x14ac:dyDescent="0.2">
      <c r="A1" s="171" t="s">
        <v>147</v>
      </c>
      <c r="B1" s="155"/>
      <c r="C1" s="155"/>
    </row>
    <row r="2" spans="1:13" x14ac:dyDescent="0.2">
      <c r="L2" s="300" t="s">
        <v>129</v>
      </c>
      <c r="M2" s="300"/>
    </row>
    <row r="3" spans="1:13" ht="40.799999999999997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">
      <c r="A11" s="293" t="s">
        <v>121</v>
      </c>
      <c r="B11" s="294"/>
      <c r="C11" s="294"/>
      <c r="D11" s="294"/>
      <c r="E11" s="294"/>
      <c r="F11" s="294"/>
      <c r="G11" s="294"/>
      <c r="H11" s="294"/>
      <c r="I11" s="294"/>
      <c r="J11" s="295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">
      <c r="A19" s="296" t="s">
        <v>121</v>
      </c>
      <c r="B19" s="297"/>
      <c r="C19" s="298"/>
      <c r="D19" s="298"/>
      <c r="E19" s="298"/>
      <c r="F19" s="298"/>
      <c r="G19" s="298"/>
      <c r="H19" s="298"/>
      <c r="I19" s="298"/>
      <c r="J19" s="299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">
      <c r="A26" s="293" t="s">
        <v>121</v>
      </c>
      <c r="B26" s="294"/>
      <c r="C26" s="294"/>
      <c r="D26" s="294"/>
      <c r="E26" s="294"/>
      <c r="F26" s="294"/>
      <c r="G26" s="294"/>
      <c r="H26" s="294"/>
      <c r="I26" s="294"/>
      <c r="J26" s="295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04">
        <v>45280</v>
      </c>
      <c r="B27" s="304">
        <v>45287</v>
      </c>
      <c r="C27" s="306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05"/>
      <c r="B28" s="305"/>
      <c r="C28" s="307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">
      <c r="A29" s="308" t="s">
        <v>121</v>
      </c>
      <c r="B29" s="309"/>
      <c r="C29" s="309"/>
      <c r="D29" s="309"/>
      <c r="E29" s="309"/>
      <c r="F29" s="309"/>
      <c r="G29" s="309"/>
      <c r="H29" s="309"/>
      <c r="I29" s="309"/>
      <c r="J29" s="310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311">
        <v>45282</v>
      </c>
      <c r="B30" s="311">
        <v>45288</v>
      </c>
      <c r="C30" s="306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312"/>
      <c r="B31" s="312"/>
      <c r="C31" s="314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312"/>
      <c r="B32" s="312"/>
      <c r="C32" s="314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313"/>
      <c r="B33" s="313"/>
      <c r="C33" s="307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">
      <c r="A34" s="308" t="s">
        <v>121</v>
      </c>
      <c r="B34" s="309"/>
      <c r="C34" s="309"/>
      <c r="D34" s="309"/>
      <c r="E34" s="309"/>
      <c r="F34" s="309"/>
      <c r="G34" s="309"/>
      <c r="H34" s="309"/>
      <c r="I34" s="309"/>
      <c r="J34" s="310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">
      <c r="A42" s="296" t="s">
        <v>121</v>
      </c>
      <c r="B42" s="297"/>
      <c r="C42" s="298"/>
      <c r="D42" s="298"/>
      <c r="E42" s="298"/>
      <c r="F42" s="298"/>
      <c r="G42" s="298"/>
      <c r="H42" s="298"/>
      <c r="I42" s="298"/>
      <c r="J42" s="299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">
      <c r="A49" s="296" t="s">
        <v>121</v>
      </c>
      <c r="B49" s="298"/>
      <c r="C49" s="298"/>
      <c r="D49" s="298"/>
      <c r="E49" s="298"/>
      <c r="F49" s="298"/>
      <c r="G49" s="298"/>
      <c r="H49" s="298"/>
      <c r="I49" s="298"/>
      <c r="J49" s="299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">
      <c r="A57" s="293" t="s">
        <v>121</v>
      </c>
      <c r="B57" s="294"/>
      <c r="C57" s="294"/>
      <c r="D57" s="294"/>
      <c r="E57" s="294"/>
      <c r="F57" s="294"/>
      <c r="G57" s="294"/>
      <c r="H57" s="294"/>
      <c r="I57" s="294"/>
      <c r="J57" s="295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">
      <c r="A65" s="296" t="s">
        <v>121</v>
      </c>
      <c r="B65" s="297"/>
      <c r="C65" s="298"/>
      <c r="D65" s="298"/>
      <c r="E65" s="298"/>
      <c r="F65" s="298"/>
      <c r="G65" s="298"/>
      <c r="H65" s="298"/>
      <c r="I65" s="298"/>
      <c r="J65" s="299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">
      <c r="A73" s="293" t="s">
        <v>121</v>
      </c>
      <c r="B73" s="294"/>
      <c r="C73" s="294"/>
      <c r="D73" s="294"/>
      <c r="E73" s="294"/>
      <c r="F73" s="294"/>
      <c r="G73" s="294"/>
      <c r="H73" s="294"/>
      <c r="I73" s="294"/>
      <c r="J73" s="295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">
      <c r="A74" s="301" t="s">
        <v>143</v>
      </c>
      <c r="B74" s="302"/>
      <c r="C74" s="302"/>
      <c r="D74" s="302"/>
      <c r="E74" s="302"/>
      <c r="F74" s="302"/>
      <c r="G74" s="302"/>
      <c r="H74" s="302"/>
      <c r="I74" s="302"/>
      <c r="J74" s="303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">
      <c r="A75" s="301" t="s">
        <v>161</v>
      </c>
      <c r="B75" s="302"/>
      <c r="C75" s="302"/>
      <c r="D75" s="302"/>
      <c r="E75" s="302"/>
      <c r="F75" s="302"/>
      <c r="G75" s="302"/>
      <c r="H75" s="302"/>
      <c r="I75" s="302"/>
      <c r="J75" s="303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">
      <c r="A84" s="296" t="s">
        <v>121</v>
      </c>
      <c r="B84" s="297"/>
      <c r="C84" s="298"/>
      <c r="D84" s="298"/>
      <c r="E84" s="298"/>
      <c r="F84" s="298"/>
      <c r="G84" s="298"/>
      <c r="H84" s="298"/>
      <c r="I84" s="298"/>
      <c r="J84" s="299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">
      <c r="A92" s="293" t="s">
        <v>121</v>
      </c>
      <c r="B92" s="294"/>
      <c r="C92" s="294"/>
      <c r="D92" s="294"/>
      <c r="E92" s="294"/>
      <c r="F92" s="294"/>
      <c r="G92" s="294"/>
      <c r="H92" s="294"/>
      <c r="I92" s="294"/>
      <c r="J92" s="295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">
      <c r="A100" s="296" t="s">
        <v>121</v>
      </c>
      <c r="B100" s="297"/>
      <c r="C100" s="298"/>
      <c r="D100" s="298"/>
      <c r="E100" s="298"/>
      <c r="F100" s="298"/>
      <c r="G100" s="298"/>
      <c r="H100" s="298"/>
      <c r="I100" s="298"/>
      <c r="J100" s="299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">
      <c r="A108" s="293" t="s">
        <v>121</v>
      </c>
      <c r="B108" s="294"/>
      <c r="C108" s="294"/>
      <c r="D108" s="294"/>
      <c r="E108" s="294"/>
      <c r="F108" s="294"/>
      <c r="G108" s="294"/>
      <c r="H108" s="294"/>
      <c r="I108" s="294"/>
      <c r="J108" s="295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">
      <c r="A111" s="315" t="s">
        <v>121</v>
      </c>
      <c r="B111" s="297"/>
      <c r="C111" s="297"/>
      <c r="D111" s="297"/>
      <c r="E111" s="297"/>
      <c r="F111" s="297"/>
      <c r="G111" s="297"/>
      <c r="H111" s="297"/>
      <c r="I111" s="297"/>
      <c r="J111" s="316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">
      <c r="A119" s="296" t="s">
        <v>121</v>
      </c>
      <c r="B119" s="297"/>
      <c r="C119" s="298"/>
      <c r="D119" s="298"/>
      <c r="E119" s="298"/>
      <c r="F119" s="298"/>
      <c r="G119" s="298"/>
      <c r="H119" s="298"/>
      <c r="I119" s="298"/>
      <c r="J119" s="299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">
      <c r="A120" s="301" t="s">
        <v>164</v>
      </c>
      <c r="B120" s="302"/>
      <c r="C120" s="302"/>
      <c r="D120" s="302"/>
      <c r="E120" s="302"/>
      <c r="F120" s="302"/>
      <c r="G120" s="302"/>
      <c r="H120" s="302"/>
      <c r="I120" s="302"/>
      <c r="J120" s="303"/>
      <c r="K120" s="255">
        <f>K84+K92+K100+K108+K111+K119</f>
        <v>254364902</v>
      </c>
      <c r="L120" s="255">
        <f>L92+L100+L108+L111+L84+L119</f>
        <v>119070702</v>
      </c>
      <c r="M120" s="165"/>
    </row>
    <row r="121" spans="1:13" s="1" customFormat="1" ht="12.75" customHeight="1" outlineLevel="1" x14ac:dyDescent="0.2">
      <c r="A121" s="301" t="s">
        <v>182</v>
      </c>
      <c r="B121" s="302"/>
      <c r="C121" s="302"/>
      <c r="D121" s="302"/>
      <c r="E121" s="302"/>
      <c r="F121" s="302"/>
      <c r="G121" s="302"/>
      <c r="H121" s="302"/>
      <c r="I121" s="302"/>
      <c r="J121" s="303"/>
      <c r="K121" s="255">
        <f>K75+K120</f>
        <v>525420002</v>
      </c>
      <c r="L121" s="255">
        <f>L75+L120</f>
        <v>259702602</v>
      </c>
      <c r="M121" s="165"/>
    </row>
    <row r="122" spans="1:13" s="1" customFormat="1" ht="12.75" customHeight="1" outlineLevel="1" x14ac:dyDescent="0.2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">
      <c r="A129" s="293" t="s">
        <v>121</v>
      </c>
      <c r="B129" s="294"/>
      <c r="C129" s="294"/>
      <c r="D129" s="294"/>
      <c r="E129" s="294"/>
      <c r="F129" s="294"/>
      <c r="G129" s="294"/>
      <c r="H129" s="294"/>
      <c r="I129" s="294"/>
      <c r="J129" s="295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">
      <c r="A137" s="296" t="s">
        <v>121</v>
      </c>
      <c r="B137" s="297"/>
      <c r="C137" s="298"/>
      <c r="D137" s="298"/>
      <c r="E137" s="298"/>
      <c r="F137" s="298"/>
      <c r="G137" s="298"/>
      <c r="H137" s="298"/>
      <c r="I137" s="298"/>
      <c r="J137" s="299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">
      <c r="A145" s="293" t="s">
        <v>121</v>
      </c>
      <c r="B145" s="294"/>
      <c r="C145" s="294"/>
      <c r="D145" s="294"/>
      <c r="E145" s="294"/>
      <c r="F145" s="294"/>
      <c r="G145" s="294"/>
      <c r="H145" s="294"/>
      <c r="I145" s="294"/>
      <c r="J145" s="295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">
      <c r="A153" s="296" t="s">
        <v>121</v>
      </c>
      <c r="B153" s="297"/>
      <c r="C153" s="298"/>
      <c r="D153" s="298"/>
      <c r="E153" s="298"/>
      <c r="F153" s="298"/>
      <c r="G153" s="298"/>
      <c r="H153" s="298"/>
      <c r="I153" s="298"/>
      <c r="J153" s="299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">
      <c r="A154" s="301" t="s">
        <v>188</v>
      </c>
      <c r="B154" s="302"/>
      <c r="C154" s="302"/>
      <c r="D154" s="302"/>
      <c r="E154" s="302"/>
      <c r="F154" s="302"/>
      <c r="G154" s="302"/>
      <c r="H154" s="302"/>
      <c r="I154" s="302"/>
      <c r="J154" s="303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">
      <c r="A155" s="301" t="s">
        <v>191</v>
      </c>
      <c r="B155" s="302"/>
      <c r="C155" s="302"/>
      <c r="D155" s="302"/>
      <c r="E155" s="302"/>
      <c r="F155" s="302"/>
      <c r="G155" s="302"/>
      <c r="H155" s="302"/>
      <c r="I155" s="302"/>
      <c r="J155" s="303"/>
      <c r="K155" s="173">
        <f>K121+K154</f>
        <v>654816202</v>
      </c>
      <c r="L155" s="173">
        <f>L121+L154</f>
        <v>325682602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x14ac:dyDescent="0.2">
      <c r="A158" s="293" t="s">
        <v>121</v>
      </c>
      <c r="B158" s="320"/>
      <c r="C158" s="294"/>
      <c r="D158" s="294"/>
      <c r="E158" s="294"/>
      <c r="F158" s="294"/>
      <c r="G158" s="294"/>
      <c r="H158" s="294"/>
      <c r="I158" s="294"/>
      <c r="J158" s="295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x14ac:dyDescent="0.2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x14ac:dyDescent="0.2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x14ac:dyDescent="0.2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x14ac:dyDescent="0.2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x14ac:dyDescent="0.2">
      <c r="A166" s="293" t="s">
        <v>121</v>
      </c>
      <c r="B166" s="294"/>
      <c r="C166" s="294"/>
      <c r="D166" s="294"/>
      <c r="E166" s="294"/>
      <c r="F166" s="294"/>
      <c r="G166" s="294"/>
      <c r="H166" s="294"/>
      <c r="I166" s="294"/>
      <c r="J166" s="295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x14ac:dyDescent="0.2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x14ac:dyDescent="0.2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x14ac:dyDescent="0.2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x14ac:dyDescent="0.2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x14ac:dyDescent="0.2">
      <c r="A174" s="293" t="s">
        <v>121</v>
      </c>
      <c r="B174" s="320"/>
      <c r="C174" s="294"/>
      <c r="D174" s="294"/>
      <c r="E174" s="294"/>
      <c r="F174" s="294"/>
      <c r="G174" s="294"/>
      <c r="H174" s="294"/>
      <c r="I174" s="294"/>
      <c r="J174" s="295"/>
      <c r="K174" s="176">
        <f>SUM(K167:K173)</f>
        <v>7961300</v>
      </c>
      <c r="L174" s="176">
        <f>SUM(L167:L173)</f>
        <v>5925000</v>
      </c>
      <c r="M174" s="272"/>
    </row>
    <row r="175" spans="1:13" x14ac:dyDescent="0.2">
      <c r="A175" s="284">
        <v>45404</v>
      </c>
      <c r="B175" s="284">
        <v>45407</v>
      </c>
      <c r="C175" s="280" t="s">
        <v>172</v>
      </c>
      <c r="D175" s="281" t="s">
        <v>236</v>
      </c>
      <c r="E175" s="284">
        <v>47233</v>
      </c>
      <c r="F175" s="282">
        <v>6.6500000000000004E-2</v>
      </c>
      <c r="G175" s="283" t="s">
        <v>130</v>
      </c>
      <c r="H175" s="283" t="s">
        <v>130</v>
      </c>
      <c r="I175" s="282">
        <v>6.6500000000000004E-2</v>
      </c>
      <c r="J175" s="277" t="s">
        <v>130</v>
      </c>
      <c r="K175" s="278">
        <v>150000</v>
      </c>
      <c r="L175" s="278">
        <f t="shared" ref="L175" si="26">K175</f>
        <v>150000</v>
      </c>
      <c r="M175" s="279">
        <f t="shared" ref="M175" si="27">IF(L175=0,0,K175/L175)</f>
        <v>1</v>
      </c>
    </row>
    <row r="176" spans="1:13" x14ac:dyDescent="0.2">
      <c r="A176" s="321" t="s">
        <v>121</v>
      </c>
      <c r="B176" s="320"/>
      <c r="C176" s="294"/>
      <c r="D176" s="294"/>
      <c r="E176" s="294"/>
      <c r="F176" s="294"/>
      <c r="G176" s="294"/>
      <c r="H176" s="294"/>
      <c r="I176" s="294"/>
      <c r="J176" s="295"/>
      <c r="K176" s="176">
        <f>K175</f>
        <v>150000</v>
      </c>
      <c r="L176" s="176">
        <f>L175</f>
        <v>150000</v>
      </c>
      <c r="M176" s="272"/>
    </row>
    <row r="177" spans="1:13" x14ac:dyDescent="0.2">
      <c r="A177" s="301" t="s">
        <v>198</v>
      </c>
      <c r="B177" s="302"/>
      <c r="C177" s="302"/>
      <c r="D177" s="302"/>
      <c r="E177" s="302"/>
      <c r="F177" s="302"/>
      <c r="G177" s="302"/>
      <c r="H177" s="302"/>
      <c r="I177" s="302"/>
      <c r="J177" s="303"/>
      <c r="K177" s="173">
        <f>K158+K166+K174+K176</f>
        <v>45738450</v>
      </c>
      <c r="L177" s="173">
        <f>L158+L166+L174+L176</f>
        <v>32509250</v>
      </c>
      <c r="M177" s="165"/>
    </row>
    <row r="178" spans="1:13" x14ac:dyDescent="0.2">
      <c r="A178" s="301" t="s">
        <v>199</v>
      </c>
      <c r="B178" s="302"/>
      <c r="C178" s="302"/>
      <c r="D178" s="302"/>
      <c r="E178" s="302"/>
      <c r="F178" s="302"/>
      <c r="G178" s="302"/>
      <c r="H178" s="302"/>
      <c r="I178" s="302"/>
      <c r="J178" s="303"/>
      <c r="K178" s="173">
        <f>K74+K120+K154+K177</f>
        <v>700554652</v>
      </c>
      <c r="L178" s="173">
        <f>L155+L177</f>
        <v>358191852</v>
      </c>
      <c r="M178" s="165"/>
    </row>
    <row r="179" spans="1:13" x14ac:dyDescent="0.2">
      <c r="A179" s="284">
        <v>45408</v>
      </c>
      <c r="B179" s="284">
        <v>45414</v>
      </c>
      <c r="C179" s="280" t="s">
        <v>172</v>
      </c>
      <c r="D179" s="281" t="s">
        <v>237</v>
      </c>
      <c r="E179" s="284">
        <v>47240</v>
      </c>
      <c r="F179" s="282">
        <v>6.7000000000000004E-2</v>
      </c>
      <c r="G179" s="283" t="s">
        <v>130</v>
      </c>
      <c r="H179" s="283" t="s">
        <v>130</v>
      </c>
      <c r="I179" s="282">
        <v>6.7000000000000004E-2</v>
      </c>
      <c r="J179" s="277" t="s">
        <v>130</v>
      </c>
      <c r="K179" s="278">
        <v>21200</v>
      </c>
      <c r="L179" s="278">
        <f t="shared" ref="L179" si="28">K179</f>
        <v>21200</v>
      </c>
      <c r="M179" s="279">
        <f t="shared" ref="M179" si="29">IF(L179=0,0,K179/L179)</f>
        <v>1</v>
      </c>
    </row>
    <row r="180" spans="1:13" x14ac:dyDescent="0.2">
      <c r="A180" s="321" t="s">
        <v>121</v>
      </c>
      <c r="B180" s="320"/>
      <c r="C180" s="294"/>
      <c r="D180" s="294"/>
      <c r="E180" s="294"/>
      <c r="F180" s="294"/>
      <c r="G180" s="294"/>
      <c r="H180" s="294"/>
      <c r="I180" s="294"/>
      <c r="J180" s="295"/>
      <c r="K180" s="176">
        <f>K179</f>
        <v>21200</v>
      </c>
      <c r="L180" s="176">
        <f>L179</f>
        <v>21200</v>
      </c>
      <c r="M180" s="272"/>
    </row>
    <row r="181" spans="1:13" ht="12" customHeight="1" outlineLevel="1" x14ac:dyDescent="0.2">
      <c r="A181" s="198">
        <v>45412</v>
      </c>
      <c r="B181" s="215">
        <v>45415</v>
      </c>
      <c r="C181" s="199" t="s">
        <v>136</v>
      </c>
      <c r="D181" s="184" t="s">
        <v>200</v>
      </c>
      <c r="E181" s="185">
        <v>45505</v>
      </c>
      <c r="F181" s="186" t="s">
        <v>128</v>
      </c>
      <c r="G181" s="202">
        <v>6.5000000000000002E-2</v>
      </c>
      <c r="H181" s="202">
        <v>7.0000000000000007E-2</v>
      </c>
      <c r="I181" s="194">
        <v>6.5171400000000004E-2</v>
      </c>
      <c r="J181" s="194">
        <v>6.5500000000000003E-2</v>
      </c>
      <c r="K181" s="216">
        <v>3294600</v>
      </c>
      <c r="L181" s="217">
        <v>350000</v>
      </c>
      <c r="M181" s="188">
        <f t="shared" ref="M181:M182" si="30">IF(L181=0,0,K181/L181)</f>
        <v>9.4131428571428568</v>
      </c>
    </row>
    <row r="182" spans="1:13" ht="12" customHeight="1" outlineLevel="1" x14ac:dyDescent="0.2">
      <c r="A182" s="198"/>
      <c r="B182" s="183"/>
      <c r="C182" s="199"/>
      <c r="D182" s="184" t="s">
        <v>201</v>
      </c>
      <c r="E182" s="185">
        <v>45779</v>
      </c>
      <c r="F182" s="186" t="s">
        <v>128</v>
      </c>
      <c r="G182" s="186">
        <v>6.7199999999999996E-2</v>
      </c>
      <c r="H182" s="186">
        <v>7.1499999999999994E-2</v>
      </c>
      <c r="I182" s="202">
        <v>6.7466700000000004E-2</v>
      </c>
      <c r="J182" s="203">
        <v>6.8199999999999997E-2</v>
      </c>
      <c r="K182" s="216">
        <v>4924500</v>
      </c>
      <c r="L182" s="218">
        <v>600000</v>
      </c>
      <c r="M182" s="188">
        <f t="shared" si="30"/>
        <v>8.2074999999999996</v>
      </c>
    </row>
    <row r="183" spans="1:13" ht="12.75" customHeight="1" outlineLevel="1" x14ac:dyDescent="0.2">
      <c r="A183" s="198"/>
      <c r="B183" s="185"/>
      <c r="C183" s="199"/>
      <c r="D183" s="184" t="s">
        <v>141</v>
      </c>
      <c r="E183" s="185">
        <v>47223</v>
      </c>
      <c r="F183" s="186">
        <v>6.8750000000000006E-2</v>
      </c>
      <c r="G183" s="186">
        <v>7.0999999999999994E-2</v>
      </c>
      <c r="H183" s="186">
        <v>7.4999999999999997E-2</v>
      </c>
      <c r="I183" s="187">
        <v>7.1599200000000002E-2</v>
      </c>
      <c r="J183" s="195">
        <v>7.1900000000000006E-2</v>
      </c>
      <c r="K183" s="216">
        <v>14265300</v>
      </c>
      <c r="L183" s="219">
        <v>8450000</v>
      </c>
      <c r="M183" s="188">
        <f>IF(L183=0,0,K183/L183)</f>
        <v>1.6882011834319526</v>
      </c>
    </row>
    <row r="184" spans="1:13" ht="12.75" customHeight="1" outlineLevel="1" x14ac:dyDescent="0.2">
      <c r="A184" s="191"/>
      <c r="B184" s="189"/>
      <c r="C184" s="192"/>
      <c r="D184" s="184" t="s">
        <v>140</v>
      </c>
      <c r="E184" s="185">
        <v>48990</v>
      </c>
      <c r="F184" s="186">
        <v>6.6250000000000003E-2</v>
      </c>
      <c r="G184" s="186">
        <v>7.1900000000000006E-2</v>
      </c>
      <c r="H184" s="186">
        <v>7.6499999999999999E-2</v>
      </c>
      <c r="I184" s="196">
        <v>7.2397400000000001E-2</v>
      </c>
      <c r="J184" s="197">
        <v>7.2800000000000004E-2</v>
      </c>
      <c r="K184" s="216">
        <v>14234200</v>
      </c>
      <c r="L184" s="218">
        <v>8050000</v>
      </c>
      <c r="M184" s="188">
        <f>IF(L184=0,0,K184/L184)</f>
        <v>1.768223602484472</v>
      </c>
    </row>
    <row r="185" spans="1:13" ht="12.75" customHeight="1" outlineLevel="1" x14ac:dyDescent="0.2">
      <c r="A185" s="191"/>
      <c r="B185" s="189"/>
      <c r="C185" s="192"/>
      <c r="D185" s="184" t="s">
        <v>138</v>
      </c>
      <c r="E185" s="185">
        <v>50571</v>
      </c>
      <c r="F185" s="186">
        <v>7.1249999999999994E-2</v>
      </c>
      <c r="G185" s="186">
        <v>7.17E-2</v>
      </c>
      <c r="H185" s="186">
        <v>7.6999999999999999E-2</v>
      </c>
      <c r="I185" s="187">
        <v>7.2397100000000006E-2</v>
      </c>
      <c r="J185" s="195">
        <v>7.2599999999999998E-2</v>
      </c>
      <c r="K185" s="216">
        <v>4140000</v>
      </c>
      <c r="L185" s="219">
        <v>2000000</v>
      </c>
      <c r="M185" s="188">
        <f>IF(L185=0,0,K185/L185)</f>
        <v>2.0699999999999998</v>
      </c>
    </row>
    <row r="186" spans="1:13" ht="12.75" customHeight="1" outlineLevel="1" x14ac:dyDescent="0.2">
      <c r="A186" s="191"/>
      <c r="B186" s="189"/>
      <c r="C186" s="192"/>
      <c r="D186" s="184" t="s">
        <v>137</v>
      </c>
      <c r="E186" s="185">
        <v>52397</v>
      </c>
      <c r="F186" s="186">
        <v>7.1249999999999994E-2</v>
      </c>
      <c r="G186" s="186">
        <v>7.1400000000000005E-2</v>
      </c>
      <c r="H186" s="186">
        <v>0.08</v>
      </c>
      <c r="I186" s="187">
        <v>7.1599599999999999E-2</v>
      </c>
      <c r="J186" s="196">
        <v>7.1599999999999997E-2</v>
      </c>
      <c r="K186" s="220">
        <v>6534200</v>
      </c>
      <c r="L186" s="219">
        <v>2050000</v>
      </c>
      <c r="M186" s="188">
        <f>IF(L186=0,0,K186/L186)</f>
        <v>3.1874146341463416</v>
      </c>
    </row>
    <row r="187" spans="1:13" ht="12.75" customHeight="1" outlineLevel="1" x14ac:dyDescent="0.2">
      <c r="A187" s="191"/>
      <c r="B187" s="200"/>
      <c r="C187" s="192"/>
      <c r="D187" s="184" t="s">
        <v>146</v>
      </c>
      <c r="E187" s="185">
        <v>56445</v>
      </c>
      <c r="F187" s="186">
        <v>6.8750000000000006E-2</v>
      </c>
      <c r="G187" s="186">
        <v>7.1300000000000002E-2</v>
      </c>
      <c r="H187" s="186">
        <v>7.6499999999999999E-2</v>
      </c>
      <c r="I187" s="197" t="s">
        <v>130</v>
      </c>
      <c r="J187" s="196" t="s">
        <v>130</v>
      </c>
      <c r="K187" s="220">
        <v>2806800</v>
      </c>
      <c r="L187" s="218">
        <v>0</v>
      </c>
      <c r="M187" s="201">
        <f>IF(L187=0,0,K187/L187)</f>
        <v>0</v>
      </c>
    </row>
    <row r="188" spans="1:13" s="1" customFormat="1" ht="12.75" customHeight="1" outlineLevel="1" x14ac:dyDescent="0.2">
      <c r="A188" s="296" t="s">
        <v>121</v>
      </c>
      <c r="B188" s="297"/>
      <c r="C188" s="298"/>
      <c r="D188" s="298"/>
      <c r="E188" s="298"/>
      <c r="F188" s="298"/>
      <c r="G188" s="298"/>
      <c r="H188" s="298"/>
      <c r="I188" s="298"/>
      <c r="J188" s="299"/>
      <c r="K188" s="190">
        <f>SUM(K181:K187)</f>
        <v>50199600</v>
      </c>
      <c r="L188" s="190">
        <f>SUM(L181:L187)</f>
        <v>21500000</v>
      </c>
      <c r="M188" s="193"/>
    </row>
    <row r="189" spans="1:13" s="1" customFormat="1" ht="12.75" customHeight="1" outlineLevel="1" x14ac:dyDescent="0.2">
      <c r="A189" s="164">
        <v>45418</v>
      </c>
      <c r="B189" s="164">
        <v>45421</v>
      </c>
      <c r="C189" s="160" t="s">
        <v>136</v>
      </c>
      <c r="D189" s="172" t="s">
        <v>181</v>
      </c>
      <c r="E189" s="158">
        <v>45614</v>
      </c>
      <c r="F189" s="166" t="s">
        <v>128</v>
      </c>
      <c r="G189" s="258">
        <v>6.5000000000000002E-2</v>
      </c>
      <c r="H189" s="166">
        <v>6.6000000000000003E-2</v>
      </c>
      <c r="I189" s="166">
        <v>6.5500000000000003E-2</v>
      </c>
      <c r="J189" s="166">
        <v>6.6000000000000003E-2</v>
      </c>
      <c r="K189" s="256">
        <v>2100000</v>
      </c>
      <c r="L189" s="257">
        <v>400000</v>
      </c>
      <c r="M189" s="170">
        <f>IF(L189=0,0,K189/L189)</f>
        <v>5.25</v>
      </c>
    </row>
    <row r="190" spans="1:13" s="1" customFormat="1" ht="12.75" customHeight="1" outlineLevel="1" x14ac:dyDescent="0.2">
      <c r="A190" s="164"/>
      <c r="B190" s="164"/>
      <c r="C190" s="160"/>
      <c r="D190" s="172" t="s">
        <v>203</v>
      </c>
      <c r="E190" s="158">
        <v>45690</v>
      </c>
      <c r="F190" s="166" t="s">
        <v>128</v>
      </c>
      <c r="G190" s="166">
        <v>6.6000000000000003E-2</v>
      </c>
      <c r="H190" s="166">
        <v>6.8000000000000005E-2</v>
      </c>
      <c r="I190" s="178">
        <v>6.7484000000000002E-2</v>
      </c>
      <c r="J190" s="180">
        <v>6.8000000000000005E-2</v>
      </c>
      <c r="K190" s="256">
        <v>4156400</v>
      </c>
      <c r="L190" s="257">
        <v>2625600</v>
      </c>
      <c r="M190" s="170">
        <f t="shared" ref="M190:M195" si="31">IF(L190=0,0,K190/L190)</f>
        <v>1.5830286410725167</v>
      </c>
    </row>
    <row r="191" spans="1:13" s="1" customFormat="1" ht="12.75" customHeight="1" outlineLevel="1" x14ac:dyDescent="0.2">
      <c r="A191" s="164"/>
      <c r="B191" s="158"/>
      <c r="C191" s="160"/>
      <c r="D191" s="172" t="s">
        <v>150</v>
      </c>
      <c r="E191" s="158">
        <v>46218</v>
      </c>
      <c r="F191" s="166">
        <v>4.8750000000000002E-2</v>
      </c>
      <c r="G191" s="166">
        <v>6.8000000000000005E-2</v>
      </c>
      <c r="H191" s="166">
        <v>7.1499999999999994E-2</v>
      </c>
      <c r="I191" s="175">
        <v>6.8673100000000001E-2</v>
      </c>
      <c r="J191" s="180">
        <v>6.9199999999999998E-2</v>
      </c>
      <c r="K191" s="256">
        <v>2698000</v>
      </c>
      <c r="L191" s="256">
        <v>600000</v>
      </c>
      <c r="M191" s="170">
        <f t="shared" si="31"/>
        <v>4.496666666666667</v>
      </c>
    </row>
    <row r="192" spans="1:13" s="1" customFormat="1" ht="11.4" customHeight="1" outlineLevel="1" x14ac:dyDescent="0.2">
      <c r="A192" s="156"/>
      <c r="B192" s="156"/>
      <c r="C192" s="156"/>
      <c r="D192" s="2" t="s">
        <v>151</v>
      </c>
      <c r="E192" s="158">
        <v>46949</v>
      </c>
      <c r="F192" s="177">
        <v>5.8749999999999997E-2</v>
      </c>
      <c r="G192" s="166">
        <v>6.7299999999999999E-2</v>
      </c>
      <c r="H192" s="166">
        <v>6.9800000000000001E-2</v>
      </c>
      <c r="I192" s="175">
        <v>0</v>
      </c>
      <c r="J192" s="166">
        <v>0</v>
      </c>
      <c r="K192" s="256">
        <v>294000</v>
      </c>
      <c r="L192" s="256">
        <v>0</v>
      </c>
      <c r="M192" s="170">
        <f t="shared" si="31"/>
        <v>0</v>
      </c>
    </row>
    <row r="193" spans="1:13" s="1" customFormat="1" ht="12.75" customHeight="1" outlineLevel="1" x14ac:dyDescent="0.2">
      <c r="A193" s="156"/>
      <c r="B193" s="156"/>
      <c r="C193" s="156"/>
      <c r="D193" s="172" t="s">
        <v>139</v>
      </c>
      <c r="E193" s="158">
        <v>47376</v>
      </c>
      <c r="F193" s="166">
        <v>6.6250000000000003E-2</v>
      </c>
      <c r="G193" s="166">
        <v>6.6900000000000001E-2</v>
      </c>
      <c r="H193" s="166">
        <v>7.0999999999999994E-2</v>
      </c>
      <c r="I193" s="175">
        <v>6.6900000000000001E-2</v>
      </c>
      <c r="J193" s="175">
        <v>6.6900000000000001E-2</v>
      </c>
      <c r="K193" s="256">
        <v>2525000</v>
      </c>
      <c r="L193" s="256">
        <v>200000</v>
      </c>
      <c r="M193" s="170">
        <f t="shared" si="31"/>
        <v>12.625</v>
      </c>
    </row>
    <row r="194" spans="1:13" s="1" customFormat="1" ht="12.75" customHeight="1" outlineLevel="1" x14ac:dyDescent="0.2">
      <c r="A194" s="156"/>
      <c r="B194" s="156"/>
      <c r="C194" s="156"/>
      <c r="D194" s="172" t="s">
        <v>53</v>
      </c>
      <c r="E194" s="158">
        <v>50086</v>
      </c>
      <c r="F194" s="166">
        <v>6.0999999999999999E-2</v>
      </c>
      <c r="G194" s="166">
        <v>6.9000000000000006E-2</v>
      </c>
      <c r="H194" s="166">
        <v>7.1999999999999995E-2</v>
      </c>
      <c r="I194" s="175">
        <v>0</v>
      </c>
      <c r="J194" s="175">
        <v>0</v>
      </c>
      <c r="K194" s="256">
        <v>652000</v>
      </c>
      <c r="L194" s="256">
        <v>0</v>
      </c>
      <c r="M194" s="170">
        <f t="shared" si="31"/>
        <v>0</v>
      </c>
    </row>
    <row r="195" spans="1:13" s="1" customFormat="1" ht="12.75" customHeight="1" outlineLevel="1" x14ac:dyDescent="0.2">
      <c r="A195" s="181"/>
      <c r="B195" s="156"/>
      <c r="C195" s="182"/>
      <c r="D195" s="172" t="s">
        <v>142</v>
      </c>
      <c r="E195" s="158">
        <v>54772</v>
      </c>
      <c r="F195" s="166">
        <v>6.8750000000000006E-2</v>
      </c>
      <c r="G195" s="166">
        <v>7.0699999999999999E-2</v>
      </c>
      <c r="H195" s="166">
        <v>7.2900000000000006E-2</v>
      </c>
      <c r="I195" s="175">
        <v>7.1287299999999998E-2</v>
      </c>
      <c r="J195" s="175">
        <v>7.22E-2</v>
      </c>
      <c r="K195" s="256">
        <v>3570000</v>
      </c>
      <c r="L195" s="256">
        <v>3200000</v>
      </c>
      <c r="M195" s="170">
        <f t="shared" si="31"/>
        <v>1.1156250000000001</v>
      </c>
    </row>
    <row r="196" spans="1:13" s="1" customFormat="1" ht="12.75" customHeight="1" outlineLevel="1" x14ac:dyDescent="0.2">
      <c r="A196" s="293" t="s">
        <v>121</v>
      </c>
      <c r="B196" s="294"/>
      <c r="C196" s="294"/>
      <c r="D196" s="294"/>
      <c r="E196" s="294"/>
      <c r="F196" s="294"/>
      <c r="G196" s="294"/>
      <c r="H196" s="294"/>
      <c r="I196" s="294"/>
      <c r="J196" s="295"/>
      <c r="K196" s="255">
        <f>SUM(K189:K195)</f>
        <v>15995400</v>
      </c>
      <c r="L196" s="255">
        <f>SUM(L189:L195)</f>
        <v>7025600</v>
      </c>
      <c r="M196" s="165"/>
    </row>
    <row r="197" spans="1:13" ht="12" customHeight="1" outlineLevel="1" x14ac:dyDescent="0.2">
      <c r="A197" s="198">
        <v>45426</v>
      </c>
      <c r="B197" s="215">
        <v>45428</v>
      </c>
      <c r="C197" s="199" t="s">
        <v>136</v>
      </c>
      <c r="D197" s="184" t="s">
        <v>204</v>
      </c>
      <c r="E197" s="185">
        <v>45518</v>
      </c>
      <c r="F197" s="186" t="s">
        <v>128</v>
      </c>
      <c r="G197" s="202">
        <v>6.6000000000000003E-2</v>
      </c>
      <c r="H197" s="202">
        <v>6.6000000000000003E-2</v>
      </c>
      <c r="I197" s="194">
        <v>6.6000000000000003E-2</v>
      </c>
      <c r="J197" s="194">
        <v>6.6000000000000003E-2</v>
      </c>
      <c r="K197" s="216">
        <v>2307000</v>
      </c>
      <c r="L197" s="216">
        <v>14000</v>
      </c>
      <c r="M197" s="188">
        <f t="shared" ref="M197:M198" si="32">IF(L197=0,0,K197/L197)</f>
        <v>164.78571428571428</v>
      </c>
    </row>
    <row r="198" spans="1:13" ht="12" customHeight="1" outlineLevel="1" x14ac:dyDescent="0.2">
      <c r="A198" s="198"/>
      <c r="B198" s="183"/>
      <c r="C198" s="199"/>
      <c r="D198" s="184" t="s">
        <v>201</v>
      </c>
      <c r="E198" s="185">
        <v>45779</v>
      </c>
      <c r="F198" s="186" t="s">
        <v>128</v>
      </c>
      <c r="G198" s="186">
        <v>6.7599999999999993E-2</v>
      </c>
      <c r="H198" s="186">
        <v>6.9599999999999995E-2</v>
      </c>
      <c r="I198" s="202">
        <v>6.8280099999999996E-2</v>
      </c>
      <c r="J198" s="203">
        <v>6.8900000000000003E-2</v>
      </c>
      <c r="K198" s="216">
        <v>5103000</v>
      </c>
      <c r="L198" s="216">
        <v>2000000</v>
      </c>
      <c r="M198" s="188">
        <f t="shared" si="32"/>
        <v>2.5514999999999999</v>
      </c>
    </row>
    <row r="199" spans="1:13" ht="12.75" customHeight="1" outlineLevel="1" x14ac:dyDescent="0.2">
      <c r="A199" s="198"/>
      <c r="B199" s="185"/>
      <c r="C199" s="199"/>
      <c r="D199" s="184" t="s">
        <v>141</v>
      </c>
      <c r="E199" s="185">
        <v>47223</v>
      </c>
      <c r="F199" s="186">
        <v>6.8750000000000006E-2</v>
      </c>
      <c r="G199" s="186">
        <v>6.9400000000000003E-2</v>
      </c>
      <c r="H199" s="186">
        <v>7.1999999999999995E-2</v>
      </c>
      <c r="I199" s="187">
        <v>6.9999400000000003E-2</v>
      </c>
      <c r="J199" s="195">
        <v>7.0300000000000001E-2</v>
      </c>
      <c r="K199" s="216">
        <v>12441000</v>
      </c>
      <c r="L199" s="216">
        <v>8600000</v>
      </c>
      <c r="M199" s="188">
        <f>IF(L199=0,0,K199/L199)</f>
        <v>1.4466279069767443</v>
      </c>
    </row>
    <row r="200" spans="1:13" ht="12.75" customHeight="1" outlineLevel="1" x14ac:dyDescent="0.2">
      <c r="A200" s="191"/>
      <c r="B200" s="189"/>
      <c r="C200" s="192"/>
      <c r="D200" s="184" t="s">
        <v>140</v>
      </c>
      <c r="E200" s="185">
        <v>48990</v>
      </c>
      <c r="F200" s="186">
        <v>6.6250000000000003E-2</v>
      </c>
      <c r="G200" s="186">
        <v>6.9900000000000004E-2</v>
      </c>
      <c r="H200" s="186">
        <v>7.2499999999999995E-2</v>
      </c>
      <c r="I200" s="196">
        <v>7.0298700000000006E-2</v>
      </c>
      <c r="J200" s="197">
        <v>7.0499999999999993E-2</v>
      </c>
      <c r="K200" s="216">
        <v>17433700</v>
      </c>
      <c r="L200" s="216">
        <v>6050000</v>
      </c>
      <c r="M200" s="188">
        <f>IF(L200=0,0,K200/L200)</f>
        <v>2.881603305785124</v>
      </c>
    </row>
    <row r="201" spans="1:13" ht="12.75" customHeight="1" outlineLevel="1" x14ac:dyDescent="0.2">
      <c r="A201" s="191"/>
      <c r="B201" s="189"/>
      <c r="C201" s="192"/>
      <c r="D201" s="184" t="s">
        <v>138</v>
      </c>
      <c r="E201" s="185">
        <v>50571</v>
      </c>
      <c r="F201" s="186">
        <v>7.1249999999999994E-2</v>
      </c>
      <c r="G201" s="186">
        <v>6.9699999999999998E-2</v>
      </c>
      <c r="H201" s="186">
        <v>7.2499999999999995E-2</v>
      </c>
      <c r="I201" s="187">
        <v>7.0196499999999995E-2</v>
      </c>
      <c r="J201" s="197">
        <v>7.0499999999999993E-2</v>
      </c>
      <c r="K201" s="216">
        <v>4880500</v>
      </c>
      <c r="L201" s="216">
        <v>2100000</v>
      </c>
      <c r="M201" s="188">
        <f>IF(L201=0,0,K201/L201)</f>
        <v>2.3240476190476191</v>
      </c>
    </row>
    <row r="202" spans="1:13" ht="12.75" customHeight="1" outlineLevel="1" x14ac:dyDescent="0.2">
      <c r="A202" s="191"/>
      <c r="B202" s="189"/>
      <c r="C202" s="192"/>
      <c r="D202" s="184" t="s">
        <v>137</v>
      </c>
      <c r="E202" s="185">
        <v>52397</v>
      </c>
      <c r="F202" s="186">
        <v>7.1249999999999994E-2</v>
      </c>
      <c r="G202" s="186">
        <v>6.9800000000000001E-2</v>
      </c>
      <c r="H202" s="186">
        <v>7.1999999999999995E-2</v>
      </c>
      <c r="I202" s="187">
        <v>7.0575299999999994E-2</v>
      </c>
      <c r="J202" s="195">
        <v>7.0900000000000005E-2</v>
      </c>
      <c r="K202" s="220">
        <v>3491900</v>
      </c>
      <c r="L202" s="220">
        <v>2000000</v>
      </c>
      <c r="M202" s="188">
        <f>IF(L202=0,0,K202/L202)</f>
        <v>1.7459499999999999</v>
      </c>
    </row>
    <row r="203" spans="1:13" ht="12.75" customHeight="1" outlineLevel="1" x14ac:dyDescent="0.2">
      <c r="A203" s="191"/>
      <c r="B203" s="200"/>
      <c r="C203" s="192"/>
      <c r="D203" s="184" t="s">
        <v>146</v>
      </c>
      <c r="E203" s="185">
        <v>56445</v>
      </c>
      <c r="F203" s="186">
        <v>6.8750000000000006E-2</v>
      </c>
      <c r="G203" s="186">
        <v>6.9699999999999998E-2</v>
      </c>
      <c r="H203" s="186">
        <v>7.1999999999999995E-2</v>
      </c>
      <c r="I203" s="197">
        <v>7.0296499999999998E-2</v>
      </c>
      <c r="J203" s="196">
        <v>7.0499999999999993E-2</v>
      </c>
      <c r="K203" s="220">
        <v>3764300</v>
      </c>
      <c r="L203" s="220">
        <v>600000</v>
      </c>
      <c r="M203" s="201">
        <f>IF(L203=0,0,K203/L203)</f>
        <v>6.2738333333333332</v>
      </c>
    </row>
    <row r="204" spans="1:13" s="1" customFormat="1" ht="12.75" customHeight="1" outlineLevel="1" x14ac:dyDescent="0.2">
      <c r="A204" s="296" t="s">
        <v>121</v>
      </c>
      <c r="B204" s="297"/>
      <c r="C204" s="298"/>
      <c r="D204" s="298"/>
      <c r="E204" s="298"/>
      <c r="F204" s="298"/>
      <c r="G204" s="298"/>
      <c r="H204" s="298"/>
      <c r="I204" s="298"/>
      <c r="J204" s="299"/>
      <c r="K204" s="190">
        <f>SUM(K197:K203)</f>
        <v>49421400</v>
      </c>
      <c r="L204" s="190">
        <f>SUM(L197:L203)</f>
        <v>21364000</v>
      </c>
      <c r="M204" s="193"/>
    </row>
    <row r="205" spans="1:13" ht="12.75" customHeight="1" outlineLevel="1" x14ac:dyDescent="0.2">
      <c r="A205" s="185">
        <v>45429</v>
      </c>
      <c r="B205" s="185">
        <v>45439</v>
      </c>
      <c r="C205" s="210" t="s">
        <v>155</v>
      </c>
      <c r="D205" s="184" t="s">
        <v>212</v>
      </c>
      <c r="E205" s="185">
        <v>46168</v>
      </c>
      <c r="F205" s="186">
        <v>9.9000000000000008E-3</v>
      </c>
      <c r="G205" s="186"/>
      <c r="H205" s="186"/>
      <c r="I205" s="186">
        <v>9.9000000000000008E-3</v>
      </c>
      <c r="J205" s="187"/>
      <c r="K205" s="211" t="s">
        <v>219</v>
      </c>
      <c r="L205" s="285" t="str">
        <f t="shared" ref="L205:L218" si="33">K205</f>
        <v>JPY50.000.000.000</v>
      </c>
      <c r="M205" s="286"/>
    </row>
    <row r="206" spans="1:13" ht="12.75" customHeight="1" outlineLevel="1" x14ac:dyDescent="0.2">
      <c r="A206" s="189"/>
      <c r="B206" s="189"/>
      <c r="C206" s="210"/>
      <c r="D206" s="184"/>
      <c r="E206" s="185"/>
      <c r="F206" s="186"/>
      <c r="G206" s="186"/>
      <c r="H206" s="186"/>
      <c r="I206" s="186"/>
      <c r="J206" s="187"/>
      <c r="K206" s="211">
        <f>50000000000*102.2666/1000000</f>
        <v>5113330</v>
      </c>
      <c r="L206" s="285">
        <f t="shared" si="33"/>
        <v>5113330</v>
      </c>
      <c r="M206" s="188">
        <f t="shared" ref="M206" si="34">IF(L206=0,0,K206/L206)</f>
        <v>1</v>
      </c>
    </row>
    <row r="207" spans="1:13" ht="12.75" customHeight="1" outlineLevel="1" x14ac:dyDescent="0.2">
      <c r="A207" s="189"/>
      <c r="B207" s="185">
        <v>45439</v>
      </c>
      <c r="C207" s="210"/>
      <c r="D207" s="184" t="s">
        <v>213</v>
      </c>
      <c r="E207" s="185">
        <v>46899</v>
      </c>
      <c r="F207" s="186">
        <v>1.3299999999999999E-2</v>
      </c>
      <c r="G207" s="186"/>
      <c r="H207" s="186"/>
      <c r="I207" s="186">
        <v>1.3299999999999999E-2</v>
      </c>
      <c r="J207" s="187"/>
      <c r="K207" s="211" t="s">
        <v>220</v>
      </c>
      <c r="L207" s="285" t="str">
        <f t="shared" si="33"/>
        <v>JPY88.000.000.000</v>
      </c>
      <c r="M207" s="212"/>
    </row>
    <row r="208" spans="1:13" ht="12.75" customHeight="1" outlineLevel="1" x14ac:dyDescent="0.2">
      <c r="A208" s="189"/>
      <c r="B208" s="189"/>
      <c r="C208" s="210"/>
      <c r="D208" s="184"/>
      <c r="E208" s="185"/>
      <c r="F208" s="186"/>
      <c r="G208" s="186"/>
      <c r="H208" s="186"/>
      <c r="I208" s="186"/>
      <c r="J208" s="187"/>
      <c r="K208" s="211">
        <f>88000000000*102.2666/1000000</f>
        <v>8999460.8000000007</v>
      </c>
      <c r="L208" s="285">
        <f t="shared" si="33"/>
        <v>8999460.8000000007</v>
      </c>
      <c r="M208" s="188">
        <f t="shared" ref="M208" si="35">IF(L208=0,0,K208/L208)</f>
        <v>1</v>
      </c>
    </row>
    <row r="209" spans="1:13" ht="12.75" customHeight="1" outlineLevel="1" x14ac:dyDescent="0.2">
      <c r="A209" s="189"/>
      <c r="B209" s="185">
        <v>45439</v>
      </c>
      <c r="C209" s="210"/>
      <c r="D209" s="184" t="s">
        <v>214</v>
      </c>
      <c r="E209" s="185">
        <v>47627</v>
      </c>
      <c r="F209" s="186">
        <v>1.5699999999999999E-2</v>
      </c>
      <c r="G209" s="186"/>
      <c r="H209" s="186"/>
      <c r="I209" s="186">
        <v>1.5699999999999999E-2</v>
      </c>
      <c r="J209" s="187"/>
      <c r="K209" s="211" t="s">
        <v>221</v>
      </c>
      <c r="L209" s="285" t="str">
        <f t="shared" si="33"/>
        <v>JPY17.700.000.000</v>
      </c>
      <c r="M209" s="212"/>
    </row>
    <row r="210" spans="1:13" ht="12.75" customHeight="1" outlineLevel="1" x14ac:dyDescent="0.2">
      <c r="A210" s="189"/>
      <c r="B210" s="189"/>
      <c r="C210" s="210"/>
      <c r="D210" s="184"/>
      <c r="E210" s="185"/>
      <c r="F210" s="186"/>
      <c r="G210" s="186"/>
      <c r="H210" s="186"/>
      <c r="I210" s="186"/>
      <c r="J210" s="187"/>
      <c r="K210" s="211">
        <f>17700000000*102.2666/1000000</f>
        <v>1810118.82</v>
      </c>
      <c r="L210" s="285">
        <f t="shared" si="33"/>
        <v>1810118.82</v>
      </c>
      <c r="M210" s="188">
        <f t="shared" ref="M210" si="36">IF(L210=0,0,K210/L210)</f>
        <v>1</v>
      </c>
    </row>
    <row r="211" spans="1:13" ht="12.75" customHeight="1" outlineLevel="1" x14ac:dyDescent="0.2">
      <c r="A211" s="189"/>
      <c r="B211" s="185">
        <v>45439</v>
      </c>
      <c r="C211" s="210"/>
      <c r="D211" s="184" t="s">
        <v>215</v>
      </c>
      <c r="E211" s="185">
        <v>48725</v>
      </c>
      <c r="F211" s="186">
        <v>1.9099999999999999E-2</v>
      </c>
      <c r="G211" s="186"/>
      <c r="H211" s="186"/>
      <c r="I211" s="186">
        <v>1.9099999999999999E-2</v>
      </c>
      <c r="J211" s="187"/>
      <c r="K211" s="211" t="s">
        <v>222</v>
      </c>
      <c r="L211" s="285" t="str">
        <f t="shared" si="33"/>
        <v>JPY2.000.000.000</v>
      </c>
      <c r="M211" s="212"/>
    </row>
    <row r="212" spans="1:13" ht="12.75" customHeight="1" outlineLevel="1" x14ac:dyDescent="0.2">
      <c r="A212" s="189"/>
      <c r="B212" s="189"/>
      <c r="C212" s="210"/>
      <c r="D212" s="184"/>
      <c r="E212" s="185"/>
      <c r="F212" s="186"/>
      <c r="G212" s="186"/>
      <c r="H212" s="186"/>
      <c r="I212" s="186"/>
      <c r="J212" s="187"/>
      <c r="K212" s="211">
        <f>2000000000*102.2666/1000000</f>
        <v>204533.2</v>
      </c>
      <c r="L212" s="285">
        <f t="shared" si="33"/>
        <v>204533.2</v>
      </c>
      <c r="M212" s="188">
        <f t="shared" ref="M212" si="37">IF(L212=0,0,K212/L212)</f>
        <v>1</v>
      </c>
    </row>
    <row r="213" spans="1:13" ht="12.75" customHeight="1" outlineLevel="1" x14ac:dyDescent="0.2">
      <c r="A213" s="189"/>
      <c r="B213" s="185">
        <v>45439</v>
      </c>
      <c r="C213" s="210"/>
      <c r="D213" s="184" t="s">
        <v>216</v>
      </c>
      <c r="E213" s="185">
        <v>46899</v>
      </c>
      <c r="F213" s="186">
        <v>1.5699999999999999E-2</v>
      </c>
      <c r="G213" s="186"/>
      <c r="H213" s="186"/>
      <c r="I213" s="186">
        <v>1.5699999999999999E-2</v>
      </c>
      <c r="J213" s="187"/>
      <c r="K213" s="211" t="s">
        <v>223</v>
      </c>
      <c r="L213" s="285" t="str">
        <f t="shared" si="33"/>
        <v>JPY19.300.000.000</v>
      </c>
      <c r="M213" s="212"/>
    </row>
    <row r="214" spans="1:13" ht="12.75" customHeight="1" outlineLevel="1" x14ac:dyDescent="0.2">
      <c r="A214" s="189"/>
      <c r="B214" s="189"/>
      <c r="C214" s="210"/>
      <c r="D214" s="184"/>
      <c r="E214" s="185"/>
      <c r="F214" s="186"/>
      <c r="G214" s="186"/>
      <c r="H214" s="186"/>
      <c r="I214" s="186"/>
      <c r="J214" s="187"/>
      <c r="K214" s="211">
        <f>19300000000*102.2666/1000000</f>
        <v>1973745.38</v>
      </c>
      <c r="L214" s="285">
        <f t="shared" si="33"/>
        <v>1973745.38</v>
      </c>
      <c r="M214" s="188">
        <f t="shared" ref="M214" si="38">IF(L214=0,0,K214/L214)</f>
        <v>1</v>
      </c>
    </row>
    <row r="215" spans="1:13" ht="12.75" customHeight="1" outlineLevel="1" x14ac:dyDescent="0.2">
      <c r="A215" s="189"/>
      <c r="B215" s="185">
        <v>45439</v>
      </c>
      <c r="C215" s="210"/>
      <c r="D215" s="184" t="s">
        <v>217</v>
      </c>
      <c r="E215" s="185">
        <v>47627</v>
      </c>
      <c r="F215" s="186">
        <v>1.9099999999999999E-2</v>
      </c>
      <c r="G215" s="186"/>
      <c r="H215" s="186"/>
      <c r="I215" s="186">
        <v>1.9099999999999999E-2</v>
      </c>
      <c r="J215" s="187"/>
      <c r="K215" s="211" t="s">
        <v>224</v>
      </c>
      <c r="L215" s="285" t="str">
        <f t="shared" si="33"/>
        <v>JPY6.800.000.000</v>
      </c>
      <c r="M215" s="212"/>
    </row>
    <row r="216" spans="1:13" ht="12.75" customHeight="1" outlineLevel="1" x14ac:dyDescent="0.2">
      <c r="A216" s="189"/>
      <c r="B216" s="189"/>
      <c r="C216" s="210"/>
      <c r="D216" s="184"/>
      <c r="E216" s="185"/>
      <c r="F216" s="186"/>
      <c r="G216" s="186"/>
      <c r="H216" s="186"/>
      <c r="I216" s="186"/>
      <c r="J216" s="187"/>
      <c r="K216" s="211">
        <f>6800000000*102.2666/1000000</f>
        <v>695412.88</v>
      </c>
      <c r="L216" s="285">
        <f t="shared" si="33"/>
        <v>695412.88</v>
      </c>
      <c r="M216" s="188">
        <f t="shared" ref="M216" si="39">IF(L216=0,0,K216/L216)</f>
        <v>1</v>
      </c>
    </row>
    <row r="217" spans="1:13" ht="12.75" customHeight="1" outlineLevel="1" x14ac:dyDescent="0.2">
      <c r="A217" s="189"/>
      <c r="B217" s="185">
        <v>45439</v>
      </c>
      <c r="C217" s="210"/>
      <c r="D217" s="184" t="s">
        <v>218</v>
      </c>
      <c r="E217" s="185">
        <v>46899</v>
      </c>
      <c r="F217" s="186">
        <v>2.5499999999999998E-2</v>
      </c>
      <c r="G217" s="186"/>
      <c r="H217" s="186"/>
      <c r="I217" s="186">
        <v>2.5499999999999998E-2</v>
      </c>
      <c r="J217" s="187"/>
      <c r="K217" s="211" t="s">
        <v>225</v>
      </c>
      <c r="L217" s="285" t="str">
        <f t="shared" si="33"/>
        <v>JPY16.200.000.000</v>
      </c>
      <c r="M217" s="212"/>
    </row>
    <row r="218" spans="1:13" ht="12.75" customHeight="1" outlineLevel="1" x14ac:dyDescent="0.2">
      <c r="A218" s="189"/>
      <c r="B218" s="189"/>
      <c r="C218" s="210"/>
      <c r="D218" s="184"/>
      <c r="E218" s="185"/>
      <c r="F218" s="186"/>
      <c r="G218" s="186"/>
      <c r="H218" s="186"/>
      <c r="I218" s="186"/>
      <c r="J218" s="187"/>
      <c r="K218" s="211">
        <f>16200000000*102.2666/1000000</f>
        <v>1656718.92</v>
      </c>
      <c r="L218" s="285">
        <f t="shared" si="33"/>
        <v>1656718.92</v>
      </c>
      <c r="M218" s="188">
        <f t="shared" ref="M218" si="40">IF(L218=0,0,K218/L218)</f>
        <v>1</v>
      </c>
    </row>
    <row r="219" spans="1:13" s="1" customFormat="1" ht="12.75" customHeight="1" outlineLevel="1" x14ac:dyDescent="0.2">
      <c r="A219" s="296" t="s">
        <v>121</v>
      </c>
      <c r="B219" s="322"/>
      <c r="C219" s="298"/>
      <c r="D219" s="298"/>
      <c r="E219" s="298"/>
      <c r="F219" s="298"/>
      <c r="G219" s="298"/>
      <c r="H219" s="298"/>
      <c r="I219" s="298"/>
      <c r="J219" s="299"/>
      <c r="K219" s="190">
        <f>SUM(K206,K208,K210,K212,K214,K216,K218)</f>
        <v>20453320</v>
      </c>
      <c r="L219" s="190">
        <f>SUM(L206,L208,L210,L212,L214,L216,L218)</f>
        <v>20453320</v>
      </c>
      <c r="M219" s="213"/>
    </row>
    <row r="220" spans="1:13" s="1" customFormat="1" ht="12.75" customHeight="1" outlineLevel="1" x14ac:dyDescent="0.2">
      <c r="A220" s="164">
        <v>45432</v>
      </c>
      <c r="B220" s="164">
        <v>45404</v>
      </c>
      <c r="C220" s="160" t="s">
        <v>136</v>
      </c>
      <c r="D220" s="172" t="s">
        <v>181</v>
      </c>
      <c r="E220" s="158">
        <v>45614</v>
      </c>
      <c r="F220" s="166" t="s">
        <v>128</v>
      </c>
      <c r="G220" s="258">
        <v>6.5000000000000002E-2</v>
      </c>
      <c r="H220" s="166">
        <v>6.6000000000000003E-2</v>
      </c>
      <c r="I220" s="166">
        <v>6.5299999999999997E-2</v>
      </c>
      <c r="J220" s="166">
        <v>6.5500000000000003E-2</v>
      </c>
      <c r="K220" s="256">
        <v>2097500</v>
      </c>
      <c r="L220" s="257">
        <v>250000</v>
      </c>
      <c r="M220" s="170">
        <f>IF(L220=0,0,K220/L220)</f>
        <v>8.39</v>
      </c>
    </row>
    <row r="221" spans="1:13" s="1" customFormat="1" ht="12.75" customHeight="1" outlineLevel="1" x14ac:dyDescent="0.2">
      <c r="A221" s="164"/>
      <c r="B221" s="164"/>
      <c r="C221" s="160"/>
      <c r="D221" s="172" t="s">
        <v>203</v>
      </c>
      <c r="E221" s="158">
        <v>45690</v>
      </c>
      <c r="F221" s="166" t="s">
        <v>128</v>
      </c>
      <c r="G221" s="166">
        <v>6.7500000000000004E-2</v>
      </c>
      <c r="H221" s="166">
        <v>6.9000000000000006E-2</v>
      </c>
      <c r="I221" s="178">
        <v>6.7788000000000001E-2</v>
      </c>
      <c r="J221" s="180">
        <v>6.8000000000000005E-2</v>
      </c>
      <c r="K221" s="256">
        <v>3314500</v>
      </c>
      <c r="L221" s="257">
        <v>650000</v>
      </c>
      <c r="M221" s="170">
        <f t="shared" ref="M221:M226" si="41">IF(L221=0,0,K221/L221)</f>
        <v>5.0992307692307692</v>
      </c>
    </row>
    <row r="222" spans="1:13" s="1" customFormat="1" ht="12.75" customHeight="1" outlineLevel="1" x14ac:dyDescent="0.2">
      <c r="A222" s="164"/>
      <c r="B222" s="158"/>
      <c r="C222" s="160"/>
      <c r="D222" s="172" t="s">
        <v>150</v>
      </c>
      <c r="E222" s="158">
        <v>46218</v>
      </c>
      <c r="F222" s="166">
        <v>4.8750000000000002E-2</v>
      </c>
      <c r="G222" s="166">
        <v>6.7500000000000004E-2</v>
      </c>
      <c r="H222" s="166">
        <v>7.0000000000000007E-2</v>
      </c>
      <c r="I222" s="175">
        <v>6.8792699999999998E-2</v>
      </c>
      <c r="J222" s="180">
        <v>6.9099999999999995E-2</v>
      </c>
      <c r="K222" s="256">
        <v>3794000</v>
      </c>
      <c r="L222" s="256">
        <v>2150000</v>
      </c>
      <c r="M222" s="170">
        <f t="shared" si="41"/>
        <v>1.7646511627906978</v>
      </c>
    </row>
    <row r="223" spans="1:13" s="1" customFormat="1" ht="12.75" customHeight="1" outlineLevel="1" x14ac:dyDescent="0.2">
      <c r="A223" s="156"/>
      <c r="B223" s="156"/>
      <c r="C223" s="156"/>
      <c r="D223" s="2" t="s">
        <v>151</v>
      </c>
      <c r="E223" s="158">
        <v>46949</v>
      </c>
      <c r="F223" s="177">
        <v>5.8749999999999997E-2</v>
      </c>
      <c r="G223" s="166">
        <v>6.7199999999999996E-2</v>
      </c>
      <c r="H223" s="166">
        <v>7.0999999999999994E-2</v>
      </c>
      <c r="I223" s="175">
        <v>6.8199999999999997E-2</v>
      </c>
      <c r="J223" s="166">
        <v>6.8500000000000005E-2</v>
      </c>
      <c r="K223" s="256">
        <v>860000</v>
      </c>
      <c r="L223" s="256">
        <v>250000</v>
      </c>
      <c r="M223" s="170">
        <f t="shared" si="41"/>
        <v>3.44</v>
      </c>
    </row>
    <row r="224" spans="1:13" s="1" customFormat="1" ht="12.75" customHeight="1" outlineLevel="1" x14ac:dyDescent="0.2">
      <c r="A224" s="181"/>
      <c r="B224" s="156"/>
      <c r="C224" s="182"/>
      <c r="D224" s="2" t="s">
        <v>53</v>
      </c>
      <c r="E224" s="158">
        <v>50086</v>
      </c>
      <c r="F224" s="177">
        <v>6.0999999999999999E-2</v>
      </c>
      <c r="G224" s="166">
        <v>6.8199999999999997E-2</v>
      </c>
      <c r="H224" s="166">
        <v>7.1999999999999995E-2</v>
      </c>
      <c r="I224" s="175">
        <v>0</v>
      </c>
      <c r="J224" s="166">
        <v>0</v>
      </c>
      <c r="K224" s="256">
        <v>723000</v>
      </c>
      <c r="L224" s="256">
        <v>0</v>
      </c>
      <c r="M224" s="170">
        <f t="shared" si="41"/>
        <v>0</v>
      </c>
    </row>
    <row r="225" spans="1:13" s="1" customFormat="1" ht="12.75" customHeight="1" outlineLevel="1" x14ac:dyDescent="0.2">
      <c r="A225" s="181"/>
      <c r="B225" s="156"/>
      <c r="C225" s="182"/>
      <c r="D225" s="2" t="s">
        <v>152</v>
      </c>
      <c r="E225" s="158">
        <v>51697</v>
      </c>
      <c r="F225" s="177">
        <v>6.6250000000000003E-2</v>
      </c>
      <c r="G225" s="166">
        <v>6.88E-2</v>
      </c>
      <c r="H225" s="166">
        <v>7.0999999999999994E-2</v>
      </c>
      <c r="I225" s="175">
        <v>0</v>
      </c>
      <c r="J225" s="166">
        <v>0</v>
      </c>
      <c r="K225" s="256">
        <v>192500</v>
      </c>
      <c r="L225" s="256">
        <v>0</v>
      </c>
      <c r="M225" s="170">
        <f t="shared" si="41"/>
        <v>0</v>
      </c>
    </row>
    <row r="226" spans="1:13" s="1" customFormat="1" ht="12.75" customHeight="1" outlineLevel="1" x14ac:dyDescent="0.2">
      <c r="A226" s="181"/>
      <c r="B226" s="156"/>
      <c r="C226" s="182"/>
      <c r="D226" s="172" t="s">
        <v>142</v>
      </c>
      <c r="E226" s="158">
        <v>54772</v>
      </c>
      <c r="F226" s="166">
        <v>6.8750000000000006E-2</v>
      </c>
      <c r="G226" s="166">
        <v>7.0000000000000007E-2</v>
      </c>
      <c r="H226" s="166">
        <v>7.4999999999999997E-2</v>
      </c>
      <c r="I226" s="175">
        <v>7.0864499999999997E-2</v>
      </c>
      <c r="J226" s="175">
        <v>7.1800000000000003E-2</v>
      </c>
      <c r="K226" s="256">
        <v>5519500</v>
      </c>
      <c r="L226" s="256">
        <v>4800000</v>
      </c>
      <c r="M226" s="170">
        <f t="shared" si="41"/>
        <v>1.1498958333333333</v>
      </c>
    </row>
    <row r="227" spans="1:13" s="1" customFormat="1" ht="12.75" customHeight="1" outlineLevel="1" x14ac:dyDescent="0.2">
      <c r="A227" s="293" t="s">
        <v>121</v>
      </c>
      <c r="B227" s="294"/>
      <c r="C227" s="294"/>
      <c r="D227" s="294"/>
      <c r="E227" s="294"/>
      <c r="F227" s="294"/>
      <c r="G227" s="294"/>
      <c r="H227" s="294"/>
      <c r="I227" s="294"/>
      <c r="J227" s="295"/>
      <c r="K227" s="255">
        <f>SUM(K220:K226)</f>
        <v>16501000</v>
      </c>
      <c r="L227" s="255">
        <f>SUM(L220:L226)</f>
        <v>8100000</v>
      </c>
      <c r="M227" s="165"/>
    </row>
    <row r="228" spans="1:13" ht="12" customHeight="1" outlineLevel="1" x14ac:dyDescent="0.2">
      <c r="A228" s="198">
        <v>45440</v>
      </c>
      <c r="B228" s="215">
        <v>45442</v>
      </c>
      <c r="C228" s="199" t="s">
        <v>136</v>
      </c>
      <c r="D228" s="184" t="s">
        <v>205</v>
      </c>
      <c r="E228" s="185">
        <v>45532</v>
      </c>
      <c r="F228" s="186" t="s">
        <v>128</v>
      </c>
      <c r="G228" s="202">
        <v>6.5000000000000002E-2</v>
      </c>
      <c r="H228" s="202">
        <v>6.6500000000000004E-2</v>
      </c>
      <c r="I228" s="194">
        <v>6.5681600000000007E-2</v>
      </c>
      <c r="J228" s="194">
        <v>6.6000000000000003E-2</v>
      </c>
      <c r="K228" s="216">
        <v>2461000</v>
      </c>
      <c r="L228" s="216">
        <v>250000</v>
      </c>
      <c r="M228" s="188">
        <f t="shared" ref="M228:M229" si="42">IF(L228=0,0,K228/L228)</f>
        <v>9.8439999999999994</v>
      </c>
    </row>
    <row r="229" spans="1:13" ht="12" customHeight="1" outlineLevel="1" x14ac:dyDescent="0.2">
      <c r="A229" s="198"/>
      <c r="B229" s="183"/>
      <c r="C229" s="199"/>
      <c r="D229" s="184" t="s">
        <v>206</v>
      </c>
      <c r="E229" s="185">
        <v>45806</v>
      </c>
      <c r="F229" s="186" t="s">
        <v>128</v>
      </c>
      <c r="G229" s="186">
        <v>6.7699999999999996E-2</v>
      </c>
      <c r="H229" s="186">
        <v>6.93E-2</v>
      </c>
      <c r="I229" s="202">
        <v>6.7949999999999997E-2</v>
      </c>
      <c r="J229" s="203">
        <v>6.8199999999999997E-2</v>
      </c>
      <c r="K229" s="216">
        <v>4193000</v>
      </c>
      <c r="L229" s="216">
        <v>400000</v>
      </c>
      <c r="M229" s="188">
        <f t="shared" si="42"/>
        <v>10.4825</v>
      </c>
    </row>
    <row r="230" spans="1:13" ht="12.75" customHeight="1" outlineLevel="1" x14ac:dyDescent="0.2">
      <c r="A230" s="198"/>
      <c r="B230" s="185"/>
      <c r="C230" s="199"/>
      <c r="D230" s="184" t="s">
        <v>141</v>
      </c>
      <c r="E230" s="185">
        <v>47223</v>
      </c>
      <c r="F230" s="186">
        <v>6.8750000000000006E-2</v>
      </c>
      <c r="G230" s="186">
        <v>6.8599999999999994E-2</v>
      </c>
      <c r="H230" s="186">
        <v>7.0999999999999994E-2</v>
      </c>
      <c r="I230" s="187">
        <v>6.8898500000000001E-2</v>
      </c>
      <c r="J230" s="195">
        <v>6.9099999999999995E-2</v>
      </c>
      <c r="K230" s="216">
        <v>14734000</v>
      </c>
      <c r="L230" s="216">
        <v>6950000</v>
      </c>
      <c r="M230" s="188">
        <f>IF(L230=0,0,K230/L230)</f>
        <v>2.12</v>
      </c>
    </row>
    <row r="231" spans="1:13" ht="12.75" customHeight="1" outlineLevel="1" x14ac:dyDescent="0.2">
      <c r="A231" s="191"/>
      <c r="B231" s="189"/>
      <c r="C231" s="192"/>
      <c r="D231" s="184" t="s">
        <v>162</v>
      </c>
      <c r="E231" s="185">
        <v>47771</v>
      </c>
      <c r="F231" s="186">
        <v>7.3749999999999996E-2</v>
      </c>
      <c r="G231" s="186">
        <v>6.8099999999999994E-2</v>
      </c>
      <c r="H231" s="186">
        <v>7.1499999999999994E-2</v>
      </c>
      <c r="I231" s="202">
        <v>6.8593299999999996E-2</v>
      </c>
      <c r="J231" s="202">
        <v>6.9000000000000006E-2</v>
      </c>
      <c r="K231" s="216">
        <v>1628000</v>
      </c>
      <c r="L231" s="219">
        <v>850000</v>
      </c>
      <c r="M231" s="188">
        <f t="shared" ref="M231" si="43">IF(L231=0,0,K231/L231)</f>
        <v>1.9152941176470588</v>
      </c>
    </row>
    <row r="232" spans="1:13" ht="12.75" customHeight="1" outlineLevel="1" x14ac:dyDescent="0.2">
      <c r="A232" s="191"/>
      <c r="B232" s="189"/>
      <c r="C232" s="192"/>
      <c r="D232" s="184" t="s">
        <v>140</v>
      </c>
      <c r="E232" s="185">
        <v>48990</v>
      </c>
      <c r="F232" s="186">
        <v>6.6250000000000003E-2</v>
      </c>
      <c r="G232" s="186">
        <v>6.8400000000000002E-2</v>
      </c>
      <c r="H232" s="186">
        <v>7.0999999999999994E-2</v>
      </c>
      <c r="I232" s="196">
        <v>6.9195699999999999E-2</v>
      </c>
      <c r="J232" s="197">
        <v>6.9400000000000003E-2</v>
      </c>
      <c r="K232" s="216">
        <v>14083600</v>
      </c>
      <c r="L232" s="216">
        <v>9400000</v>
      </c>
      <c r="M232" s="188">
        <f>IF(L232=0,0,K232/L232)</f>
        <v>1.4982553191489361</v>
      </c>
    </row>
    <row r="233" spans="1:13" ht="12.75" customHeight="1" outlineLevel="1" x14ac:dyDescent="0.2">
      <c r="A233" s="191"/>
      <c r="B233" s="189"/>
      <c r="C233" s="192"/>
      <c r="D233" s="184" t="s">
        <v>138</v>
      </c>
      <c r="E233" s="185">
        <v>50571</v>
      </c>
      <c r="F233" s="186">
        <v>7.1249999999999994E-2</v>
      </c>
      <c r="G233" s="186">
        <v>6.9500000000000006E-2</v>
      </c>
      <c r="H233" s="186">
        <v>7.1800000000000003E-2</v>
      </c>
      <c r="I233" s="187">
        <v>6.9798200000000005E-2</v>
      </c>
      <c r="J233" s="197">
        <v>6.9900000000000004E-2</v>
      </c>
      <c r="K233" s="216">
        <v>3297100</v>
      </c>
      <c r="L233" s="216">
        <v>750000</v>
      </c>
      <c r="M233" s="188">
        <f>IF(L233=0,0,K233/L233)</f>
        <v>4.3961333333333332</v>
      </c>
    </row>
    <row r="234" spans="1:13" ht="12.75" customHeight="1" outlineLevel="1" x14ac:dyDescent="0.2">
      <c r="A234" s="191"/>
      <c r="B234" s="189"/>
      <c r="C234" s="192"/>
      <c r="D234" s="184" t="s">
        <v>137</v>
      </c>
      <c r="E234" s="185">
        <v>52397</v>
      </c>
      <c r="F234" s="186">
        <v>7.1249999999999994E-2</v>
      </c>
      <c r="G234" s="186">
        <v>6.9800000000000001E-2</v>
      </c>
      <c r="H234" s="186">
        <v>7.1499999999999994E-2</v>
      </c>
      <c r="I234" s="187">
        <v>7.0195999999999995E-2</v>
      </c>
      <c r="J234" s="195">
        <v>7.0400000000000004E-2</v>
      </c>
      <c r="K234" s="220">
        <v>3981900</v>
      </c>
      <c r="L234" s="220">
        <v>2050000</v>
      </c>
      <c r="M234" s="188">
        <f>IF(L234=0,0,K234/L234)</f>
        <v>1.942390243902439</v>
      </c>
    </row>
    <row r="235" spans="1:13" ht="12.75" customHeight="1" outlineLevel="1" x14ac:dyDescent="0.2">
      <c r="A235" s="191"/>
      <c r="B235" s="200"/>
      <c r="C235" s="192"/>
      <c r="D235" s="184" t="s">
        <v>146</v>
      </c>
      <c r="E235" s="185">
        <v>56445</v>
      </c>
      <c r="F235" s="186">
        <v>6.8750000000000006E-2</v>
      </c>
      <c r="G235" s="186">
        <v>6.9800000000000001E-2</v>
      </c>
      <c r="H235" s="186">
        <v>7.1499999999999994E-2</v>
      </c>
      <c r="I235" s="197">
        <v>7.0294300000000004E-2</v>
      </c>
      <c r="J235" s="196">
        <v>7.0499999999999993E-2</v>
      </c>
      <c r="K235" s="220">
        <v>2736100</v>
      </c>
      <c r="L235" s="220">
        <v>1350000</v>
      </c>
      <c r="M235" s="201">
        <f>IF(L235=0,0,K235/L235)</f>
        <v>2.026740740740741</v>
      </c>
    </row>
    <row r="236" spans="1:13" s="1" customFormat="1" ht="12.75" customHeight="1" outlineLevel="1" x14ac:dyDescent="0.2">
      <c r="A236" s="296" t="s">
        <v>121</v>
      </c>
      <c r="B236" s="297"/>
      <c r="C236" s="298"/>
      <c r="D236" s="298"/>
      <c r="E236" s="298"/>
      <c r="F236" s="298"/>
      <c r="G236" s="298"/>
      <c r="H236" s="298"/>
      <c r="I236" s="298"/>
      <c r="J236" s="299"/>
      <c r="K236" s="190">
        <f>SUM(K228:K235)</f>
        <v>47114700</v>
      </c>
      <c r="L236" s="190">
        <f>SUM(L228:L235)</f>
        <v>22000000</v>
      </c>
      <c r="M236" s="193"/>
    </row>
    <row r="237" spans="1:13" x14ac:dyDescent="0.2">
      <c r="A237" s="301" t="s">
        <v>202</v>
      </c>
      <c r="B237" s="302"/>
      <c r="C237" s="302"/>
      <c r="D237" s="302"/>
      <c r="E237" s="302"/>
      <c r="F237" s="302"/>
      <c r="G237" s="302"/>
      <c r="H237" s="302"/>
      <c r="I237" s="302"/>
      <c r="J237" s="303"/>
      <c r="K237" s="173">
        <f>K188+K196+K204+K236+K227+K219+K180</f>
        <v>199706620</v>
      </c>
      <c r="L237" s="173">
        <f>L188+L196+L204+L236+L227+L219+L180</f>
        <v>100464120</v>
      </c>
      <c r="M237" s="165"/>
    </row>
    <row r="238" spans="1:13" x14ac:dyDescent="0.2">
      <c r="A238" s="301" t="s">
        <v>207</v>
      </c>
      <c r="B238" s="302"/>
      <c r="C238" s="302"/>
      <c r="D238" s="302"/>
      <c r="E238" s="302"/>
      <c r="F238" s="302"/>
      <c r="G238" s="302"/>
      <c r="H238" s="302"/>
      <c r="I238" s="302"/>
      <c r="J238" s="303"/>
      <c r="K238" s="173">
        <f>K178+K237</f>
        <v>900261272</v>
      </c>
      <c r="L238" s="173">
        <f>L178+L237</f>
        <v>458655972</v>
      </c>
      <c r="M238" s="165"/>
    </row>
    <row r="239" spans="1:13" x14ac:dyDescent="0.2">
      <c r="A239" s="164">
        <v>45447</v>
      </c>
      <c r="B239" s="164">
        <v>45388</v>
      </c>
      <c r="C239" s="160" t="s">
        <v>136</v>
      </c>
      <c r="D239" s="172" t="s">
        <v>187</v>
      </c>
      <c r="E239" s="158">
        <v>45628</v>
      </c>
      <c r="F239" s="166" t="s">
        <v>128</v>
      </c>
      <c r="G239" s="258">
        <v>6.5000000000000002E-2</v>
      </c>
      <c r="H239" s="166">
        <v>6.6000000000000003E-2</v>
      </c>
      <c r="I239" s="166">
        <v>6.5887500000000002E-2</v>
      </c>
      <c r="J239" s="166">
        <v>6.6000000000000003E-2</v>
      </c>
      <c r="K239" s="256">
        <v>2204500</v>
      </c>
      <c r="L239" s="257">
        <v>800000</v>
      </c>
      <c r="M239" s="170">
        <f>IF(L239=0,0,K239/L239)</f>
        <v>2.7556250000000002</v>
      </c>
    </row>
    <row r="240" spans="1:13" x14ac:dyDescent="0.2">
      <c r="A240" s="164"/>
      <c r="B240" s="164"/>
      <c r="C240" s="160"/>
      <c r="D240" s="172" t="s">
        <v>209</v>
      </c>
      <c r="E240" s="158">
        <v>45719</v>
      </c>
      <c r="F240" s="166" t="s">
        <v>128</v>
      </c>
      <c r="G240" s="166">
        <v>6.6799999999999998E-2</v>
      </c>
      <c r="H240" s="166">
        <v>6.8500000000000005E-2</v>
      </c>
      <c r="I240" s="178">
        <v>6.7857700000000007E-2</v>
      </c>
      <c r="J240" s="180">
        <v>6.8000000000000005E-2</v>
      </c>
      <c r="K240" s="256">
        <v>3733000</v>
      </c>
      <c r="L240" s="257">
        <v>2350000</v>
      </c>
      <c r="M240" s="170">
        <f t="shared" ref="M240:M245" si="44">IF(L240=0,0,K240/L240)</f>
        <v>1.5885106382978724</v>
      </c>
    </row>
    <row r="241" spans="1:13" x14ac:dyDescent="0.2">
      <c r="A241" s="164"/>
      <c r="B241" s="158"/>
      <c r="C241" s="160"/>
      <c r="D241" s="172" t="s">
        <v>150</v>
      </c>
      <c r="E241" s="158">
        <v>46218</v>
      </c>
      <c r="F241" s="166">
        <v>4.8750000000000002E-2</v>
      </c>
      <c r="G241" s="166">
        <v>6.8099999999999994E-2</v>
      </c>
      <c r="H241" s="166">
        <v>7.0000000000000007E-2</v>
      </c>
      <c r="I241" s="175">
        <v>6.8526799999999999E-2</v>
      </c>
      <c r="J241" s="180">
        <v>6.8699999999999997E-2</v>
      </c>
      <c r="K241" s="256">
        <v>9117000</v>
      </c>
      <c r="L241" s="256">
        <v>2400000</v>
      </c>
      <c r="M241" s="170">
        <f t="shared" si="44"/>
        <v>3.7987500000000001</v>
      </c>
    </row>
    <row r="242" spans="1:13" x14ac:dyDescent="0.2">
      <c r="A242" s="156"/>
      <c r="B242" s="156"/>
      <c r="C242" s="156"/>
      <c r="D242" s="2" t="s">
        <v>151</v>
      </c>
      <c r="E242" s="158">
        <v>46949</v>
      </c>
      <c r="F242" s="177">
        <v>5.8749999999999997E-2</v>
      </c>
      <c r="G242" s="166">
        <v>6.7299999999999999E-2</v>
      </c>
      <c r="H242" s="166">
        <v>7.0000000000000007E-2</v>
      </c>
      <c r="I242" s="175">
        <v>6.8076700000000004E-2</v>
      </c>
      <c r="J242" s="166">
        <v>6.8099999999999994E-2</v>
      </c>
      <c r="K242" s="256">
        <v>1358000</v>
      </c>
      <c r="L242" s="256">
        <v>150000</v>
      </c>
      <c r="M242" s="170">
        <f t="shared" si="44"/>
        <v>9.0533333333333328</v>
      </c>
    </row>
    <row r="243" spans="1:13" x14ac:dyDescent="0.2">
      <c r="A243" s="156"/>
      <c r="B243" s="156"/>
      <c r="C243" s="156"/>
      <c r="D243" s="172" t="s">
        <v>139</v>
      </c>
      <c r="E243" s="158">
        <v>47376</v>
      </c>
      <c r="F243" s="166">
        <v>6.6250000000000003E-2</v>
      </c>
      <c r="G243" s="166">
        <v>6.6900000000000001E-2</v>
      </c>
      <c r="H243" s="166">
        <v>6.9500000000000006E-2</v>
      </c>
      <c r="I243" s="175">
        <v>6.7898200000000006E-2</v>
      </c>
      <c r="J243" s="175">
        <v>6.8400000000000002E-2</v>
      </c>
      <c r="K243" s="256">
        <v>3273000</v>
      </c>
      <c r="L243" s="256">
        <v>2600000</v>
      </c>
      <c r="M243" s="170">
        <f t="shared" si="44"/>
        <v>1.2588461538461539</v>
      </c>
    </row>
    <row r="244" spans="1:13" x14ac:dyDescent="0.2">
      <c r="A244" s="156"/>
      <c r="B244" s="156"/>
      <c r="C244" s="156"/>
      <c r="D244" s="172" t="s">
        <v>53</v>
      </c>
      <c r="E244" s="158">
        <v>50086</v>
      </c>
      <c r="F244" s="166">
        <v>6.0999999999999999E-2</v>
      </c>
      <c r="G244" s="166">
        <v>6.8000000000000005E-2</v>
      </c>
      <c r="H244" s="166">
        <v>7.1999999999999995E-2</v>
      </c>
      <c r="I244" s="175">
        <v>6.8798600000000001E-2</v>
      </c>
      <c r="J244" s="175">
        <v>6.9000000000000006E-2</v>
      </c>
      <c r="K244" s="256">
        <v>772000</v>
      </c>
      <c r="L244" s="256">
        <v>300000</v>
      </c>
      <c r="M244" s="170">
        <f t="shared" si="44"/>
        <v>2.5733333333333333</v>
      </c>
    </row>
    <row r="245" spans="1:13" x14ac:dyDescent="0.2">
      <c r="A245" s="181"/>
      <c r="B245" s="156"/>
      <c r="C245" s="182"/>
      <c r="D245" s="172" t="s">
        <v>142</v>
      </c>
      <c r="E245" s="158">
        <v>54772</v>
      </c>
      <c r="F245" s="166">
        <v>6.8750000000000006E-2</v>
      </c>
      <c r="G245" s="166">
        <v>7.0900000000000005E-2</v>
      </c>
      <c r="H245" s="166">
        <v>7.2999999999999995E-2</v>
      </c>
      <c r="I245" s="175">
        <v>7.1099099999999998E-2</v>
      </c>
      <c r="J245" s="175">
        <v>7.1199999999999999E-2</v>
      </c>
      <c r="K245" s="256">
        <v>5750000</v>
      </c>
      <c r="L245" s="256">
        <v>1400000</v>
      </c>
      <c r="M245" s="170">
        <f t="shared" si="44"/>
        <v>4.1071428571428568</v>
      </c>
    </row>
    <row r="246" spans="1:13" x14ac:dyDescent="0.2">
      <c r="A246" s="293" t="s">
        <v>121</v>
      </c>
      <c r="B246" s="294"/>
      <c r="C246" s="294"/>
      <c r="D246" s="294"/>
      <c r="E246" s="294"/>
      <c r="F246" s="294"/>
      <c r="G246" s="294"/>
      <c r="H246" s="294"/>
      <c r="I246" s="294"/>
      <c r="J246" s="295"/>
      <c r="K246" s="255">
        <f>SUM(K239:K245)</f>
        <v>26207500</v>
      </c>
      <c r="L246" s="255">
        <f>SUM(L239:L245)</f>
        <v>10000000</v>
      </c>
      <c r="M246" s="165"/>
    </row>
    <row r="247" spans="1:13" x14ac:dyDescent="0.2">
      <c r="A247" s="259">
        <v>45446</v>
      </c>
      <c r="B247" s="260">
        <v>45448</v>
      </c>
      <c r="C247" s="261" t="s">
        <v>155</v>
      </c>
      <c r="D247" s="172" t="s">
        <v>226</v>
      </c>
      <c r="E247" s="158">
        <v>46152</v>
      </c>
      <c r="F247" s="166">
        <v>6.4000000000000001E-2</v>
      </c>
      <c r="G247" s="178"/>
      <c r="H247" s="178"/>
      <c r="I247" s="262"/>
      <c r="J247" s="262"/>
      <c r="K247" s="256">
        <v>14569758</v>
      </c>
      <c r="L247" s="256">
        <v>14569758</v>
      </c>
      <c r="M247" s="264">
        <f t="shared" ref="M247:M248" si="45">IF(L247=0,0,K247/L247)</f>
        <v>1</v>
      </c>
    </row>
    <row r="248" spans="1:13" x14ac:dyDescent="0.2">
      <c r="A248" s="259"/>
      <c r="B248" s="273"/>
      <c r="C248" s="261"/>
      <c r="D248" s="172" t="s">
        <v>227</v>
      </c>
      <c r="E248" s="158">
        <v>46883</v>
      </c>
      <c r="F248" s="166">
        <v>6.5500000000000003E-2</v>
      </c>
      <c r="G248" s="166"/>
      <c r="H248" s="166"/>
      <c r="I248" s="178"/>
      <c r="J248" s="180"/>
      <c r="K248" s="256">
        <v>5076671</v>
      </c>
      <c r="L248" s="256">
        <v>5076671</v>
      </c>
      <c r="M248" s="271">
        <f t="shared" si="45"/>
        <v>1</v>
      </c>
    </row>
    <row r="249" spans="1:13" x14ac:dyDescent="0.2">
      <c r="A249" s="293" t="s">
        <v>121</v>
      </c>
      <c r="B249" s="320"/>
      <c r="C249" s="294"/>
      <c r="D249" s="294"/>
      <c r="E249" s="294"/>
      <c r="F249" s="294"/>
      <c r="G249" s="294"/>
      <c r="H249" s="294"/>
      <c r="I249" s="294"/>
      <c r="J249" s="295"/>
      <c r="K249" s="176">
        <f>SUM(K247:K248)</f>
        <v>19646429</v>
      </c>
      <c r="L249" s="176">
        <f>SUM(L247:L248)</f>
        <v>19646429</v>
      </c>
      <c r="M249" s="272"/>
    </row>
    <row r="250" spans="1:13" ht="12" customHeight="1" outlineLevel="1" x14ac:dyDescent="0.2">
      <c r="A250" s="198">
        <v>45454</v>
      </c>
      <c r="B250" s="215">
        <v>45456</v>
      </c>
      <c r="C250" s="199" t="s">
        <v>136</v>
      </c>
      <c r="D250" s="184" t="s">
        <v>210</v>
      </c>
      <c r="E250" s="185">
        <v>45546</v>
      </c>
      <c r="F250" s="186" t="s">
        <v>128</v>
      </c>
      <c r="G250" s="202">
        <v>6.59E-2</v>
      </c>
      <c r="H250" s="202">
        <v>6.6000000000000003E-2</v>
      </c>
      <c r="I250" s="194">
        <v>6.59E-2</v>
      </c>
      <c r="J250" s="194">
        <v>6.59E-2</v>
      </c>
      <c r="K250" s="216">
        <v>2395000</v>
      </c>
      <c r="L250" s="216">
        <v>200000</v>
      </c>
      <c r="M250" s="188">
        <f t="shared" ref="M250:M251" si="46">IF(L250=0,0,K250/L250)</f>
        <v>11.975</v>
      </c>
    </row>
    <row r="251" spans="1:13" ht="12" customHeight="1" outlineLevel="1" x14ac:dyDescent="0.2">
      <c r="A251" s="198"/>
      <c r="B251" s="183"/>
      <c r="C251" s="199"/>
      <c r="D251" s="184" t="s">
        <v>211</v>
      </c>
      <c r="E251" s="185">
        <v>45820</v>
      </c>
      <c r="F251" s="186" t="s">
        <v>128</v>
      </c>
      <c r="G251" s="186">
        <v>6.8000000000000005E-2</v>
      </c>
      <c r="H251" s="186">
        <v>7.0000000000000007E-2</v>
      </c>
      <c r="I251" s="202">
        <v>6.8191399999999999E-2</v>
      </c>
      <c r="J251" s="203">
        <v>6.8400000000000002E-2</v>
      </c>
      <c r="K251" s="216">
        <v>4089000</v>
      </c>
      <c r="L251" s="216">
        <v>1000000</v>
      </c>
      <c r="M251" s="188">
        <f t="shared" si="46"/>
        <v>4.0890000000000004</v>
      </c>
    </row>
    <row r="252" spans="1:13" ht="12.75" customHeight="1" outlineLevel="1" x14ac:dyDescent="0.2">
      <c r="A252" s="198"/>
      <c r="B252" s="185"/>
      <c r="C252" s="199"/>
      <c r="D252" s="184" t="s">
        <v>141</v>
      </c>
      <c r="E252" s="185">
        <v>47223</v>
      </c>
      <c r="F252" s="186">
        <v>6.8750000000000006E-2</v>
      </c>
      <c r="G252" s="186">
        <v>6.9099999999999995E-2</v>
      </c>
      <c r="H252" s="186">
        <v>7.1999999999999995E-2</v>
      </c>
      <c r="I252" s="187">
        <v>6.94998E-2</v>
      </c>
      <c r="J252" s="195">
        <v>6.9800000000000001E-2</v>
      </c>
      <c r="K252" s="216">
        <v>13257600</v>
      </c>
      <c r="L252" s="216">
        <v>7700000</v>
      </c>
      <c r="M252" s="188">
        <f>IF(L252=0,0,K252/L252)</f>
        <v>1.7217662337662338</v>
      </c>
    </row>
    <row r="253" spans="1:13" ht="12.75" customHeight="1" outlineLevel="1" x14ac:dyDescent="0.2">
      <c r="A253" s="191"/>
      <c r="B253" s="189"/>
      <c r="C253" s="192"/>
      <c r="D253" s="184" t="s">
        <v>140</v>
      </c>
      <c r="E253" s="185">
        <v>48990</v>
      </c>
      <c r="F253" s="186">
        <v>6.6250000000000003E-2</v>
      </c>
      <c r="G253" s="186">
        <v>6.9699999999999998E-2</v>
      </c>
      <c r="H253" s="186">
        <v>7.1499999999999994E-2</v>
      </c>
      <c r="I253" s="196">
        <v>7.0199300000000006E-2</v>
      </c>
      <c r="J253" s="197">
        <v>7.0499999999999993E-2</v>
      </c>
      <c r="K253" s="216">
        <v>12450300</v>
      </c>
      <c r="L253" s="216">
        <v>7800000</v>
      </c>
      <c r="M253" s="188">
        <f>IF(L253=0,0,K253/L253)</f>
        <v>1.5961923076923077</v>
      </c>
    </row>
    <row r="254" spans="1:13" ht="12.75" customHeight="1" outlineLevel="1" x14ac:dyDescent="0.2">
      <c r="A254" s="191"/>
      <c r="B254" s="189"/>
      <c r="C254" s="192"/>
      <c r="D254" s="184" t="s">
        <v>138</v>
      </c>
      <c r="E254" s="185">
        <v>50571</v>
      </c>
      <c r="F254" s="186">
        <v>7.1249999999999994E-2</v>
      </c>
      <c r="G254" s="186">
        <v>6.9900000000000004E-2</v>
      </c>
      <c r="H254" s="186">
        <v>7.1800000000000003E-2</v>
      </c>
      <c r="I254" s="187">
        <v>7.0396399999999998E-2</v>
      </c>
      <c r="J254" s="197">
        <v>7.0599999999999996E-2</v>
      </c>
      <c r="K254" s="216">
        <v>4358600</v>
      </c>
      <c r="L254" s="216">
        <v>2150000</v>
      </c>
      <c r="M254" s="188">
        <f>IF(L254=0,0,K254/L254)</f>
        <v>2.0272558139534884</v>
      </c>
    </row>
    <row r="255" spans="1:13" ht="12.75" customHeight="1" outlineLevel="1" x14ac:dyDescent="0.2">
      <c r="A255" s="191"/>
      <c r="B255" s="189"/>
      <c r="C255" s="192"/>
      <c r="D255" s="184" t="s">
        <v>137</v>
      </c>
      <c r="E255" s="185">
        <v>52397</v>
      </c>
      <c r="F255" s="186">
        <v>7.1249999999999994E-2</v>
      </c>
      <c r="G255" s="186">
        <v>7.0499999999999993E-2</v>
      </c>
      <c r="H255" s="186">
        <v>7.1800000000000003E-2</v>
      </c>
      <c r="I255" s="187">
        <v>7.0598599999999997E-2</v>
      </c>
      <c r="J255" s="195">
        <v>7.0699999999999999E-2</v>
      </c>
      <c r="K255" s="220">
        <v>3922500</v>
      </c>
      <c r="L255" s="220">
        <v>1250000</v>
      </c>
      <c r="M255" s="188">
        <f>IF(L255=0,0,K255/L255)</f>
        <v>3.1379999999999999</v>
      </c>
    </row>
    <row r="256" spans="1:13" ht="12.75" customHeight="1" outlineLevel="1" x14ac:dyDescent="0.2">
      <c r="A256" s="191"/>
      <c r="B256" s="200"/>
      <c r="C256" s="192"/>
      <c r="D256" s="184" t="s">
        <v>146</v>
      </c>
      <c r="E256" s="185">
        <v>56445</v>
      </c>
      <c r="F256" s="186">
        <v>6.8750000000000006E-2</v>
      </c>
      <c r="G256" s="186">
        <v>7.0199999999999999E-2</v>
      </c>
      <c r="H256" s="186">
        <v>7.1999999999999995E-2</v>
      </c>
      <c r="I256" s="197">
        <v>7.0595900000000003E-2</v>
      </c>
      <c r="J256" s="196">
        <v>7.1199999999999999E-2</v>
      </c>
      <c r="K256" s="220">
        <v>2488200</v>
      </c>
      <c r="L256" s="220">
        <v>1900000</v>
      </c>
      <c r="M256" s="201">
        <f>IF(L256=0,0,K256/L256)</f>
        <v>1.309578947368421</v>
      </c>
    </row>
    <row r="257" spans="1:13" s="1" customFormat="1" ht="12.75" customHeight="1" outlineLevel="1" x14ac:dyDescent="0.2">
      <c r="A257" s="296" t="s">
        <v>121</v>
      </c>
      <c r="B257" s="297"/>
      <c r="C257" s="298"/>
      <c r="D257" s="298"/>
      <c r="E257" s="298"/>
      <c r="F257" s="298"/>
      <c r="G257" s="298"/>
      <c r="H257" s="298"/>
      <c r="I257" s="298"/>
      <c r="J257" s="299"/>
      <c r="K257" s="190">
        <f>SUM(K250:K256)</f>
        <v>42961200</v>
      </c>
      <c r="L257" s="190">
        <f>SUM(L250:L256)</f>
        <v>22000000</v>
      </c>
      <c r="M257" s="193"/>
    </row>
    <row r="258" spans="1:13" s="1" customFormat="1" ht="12.75" customHeight="1" outlineLevel="1" x14ac:dyDescent="0.2">
      <c r="A258" s="164">
        <v>45462</v>
      </c>
      <c r="B258" s="164">
        <v>45464</v>
      </c>
      <c r="C258" s="160" t="s">
        <v>136</v>
      </c>
      <c r="D258" s="172" t="s">
        <v>187</v>
      </c>
      <c r="E258" s="158">
        <v>45628</v>
      </c>
      <c r="F258" s="166" t="s">
        <v>128</v>
      </c>
      <c r="G258" s="258">
        <v>6.7000000000000004E-2</v>
      </c>
      <c r="H258" s="166">
        <v>6.8500000000000005E-2</v>
      </c>
      <c r="I258" s="166">
        <v>6.7924999999999999E-2</v>
      </c>
      <c r="J258" s="166">
        <v>6.8000000000000005E-2</v>
      </c>
      <c r="K258" s="256">
        <v>2170000</v>
      </c>
      <c r="L258" s="257">
        <v>200000</v>
      </c>
      <c r="M258" s="170">
        <f>IF(L258=0,0,K258/L258)</f>
        <v>10.85</v>
      </c>
    </row>
    <row r="259" spans="1:13" s="1" customFormat="1" ht="12.75" customHeight="1" outlineLevel="1" x14ac:dyDescent="0.2">
      <c r="A259" s="164"/>
      <c r="B259" s="164"/>
      <c r="C259" s="160"/>
      <c r="D259" s="172" t="s">
        <v>209</v>
      </c>
      <c r="E259" s="158">
        <v>45719</v>
      </c>
      <c r="F259" s="166" t="s">
        <v>128</v>
      </c>
      <c r="G259" s="166">
        <v>6.8000000000000005E-2</v>
      </c>
      <c r="H259" s="166">
        <v>6.9800000000000001E-2</v>
      </c>
      <c r="I259" s="178">
        <v>6.8738400000000005E-2</v>
      </c>
      <c r="J259" s="180">
        <v>6.9500000000000006E-2</v>
      </c>
      <c r="K259" s="256">
        <v>3368000</v>
      </c>
      <c r="L259" s="257">
        <v>1000000</v>
      </c>
      <c r="M259" s="170">
        <f t="shared" ref="M259:M264" si="47">IF(L259=0,0,K259/L259)</f>
        <v>3.3679999999999999</v>
      </c>
    </row>
    <row r="260" spans="1:13" s="1" customFormat="1" ht="12.75" customHeight="1" outlineLevel="1" x14ac:dyDescent="0.2">
      <c r="A260" s="164"/>
      <c r="B260" s="158"/>
      <c r="C260" s="160"/>
      <c r="D260" s="172" t="s">
        <v>150</v>
      </c>
      <c r="E260" s="158">
        <v>46218</v>
      </c>
      <c r="F260" s="166">
        <v>4.8750000000000002E-2</v>
      </c>
      <c r="G260" s="166">
        <v>6.88E-2</v>
      </c>
      <c r="H260" s="166">
        <v>7.1599999999999997E-2</v>
      </c>
      <c r="I260" s="175">
        <v>6.9415500000000005E-2</v>
      </c>
      <c r="J260" s="180">
        <v>7.0000000000000007E-2</v>
      </c>
      <c r="K260" s="256">
        <v>5497500</v>
      </c>
      <c r="L260" s="256">
        <v>3500000</v>
      </c>
      <c r="M260" s="170">
        <f t="shared" si="47"/>
        <v>1.5707142857142857</v>
      </c>
    </row>
    <row r="261" spans="1:13" s="1" customFormat="1" ht="12.75" customHeight="1" outlineLevel="1" x14ac:dyDescent="0.2">
      <c r="A261" s="156"/>
      <c r="B261" s="156"/>
      <c r="C261" s="156"/>
      <c r="D261" s="2" t="s">
        <v>151</v>
      </c>
      <c r="E261" s="158">
        <v>46949</v>
      </c>
      <c r="F261" s="177">
        <v>5.8749999999999997E-2</v>
      </c>
      <c r="G261" s="166">
        <v>6.93E-2</v>
      </c>
      <c r="H261" s="166">
        <v>7.0999999999999994E-2</v>
      </c>
      <c r="I261" s="175">
        <v>6.9997000000000004E-2</v>
      </c>
      <c r="J261" s="166">
        <v>7.0300000000000001E-2</v>
      </c>
      <c r="K261" s="256">
        <v>1301000</v>
      </c>
      <c r="L261" s="256">
        <v>800000</v>
      </c>
      <c r="M261" s="170">
        <f t="shared" si="47"/>
        <v>1.62625</v>
      </c>
    </row>
    <row r="262" spans="1:13" s="1" customFormat="1" ht="12.75" customHeight="1" outlineLevel="1" x14ac:dyDescent="0.2">
      <c r="A262" s="181"/>
      <c r="B262" s="156"/>
      <c r="C262" s="182"/>
      <c r="D262" s="2" t="s">
        <v>53</v>
      </c>
      <c r="E262" s="158">
        <v>50086</v>
      </c>
      <c r="F262" s="177">
        <v>6.0999999999999999E-2</v>
      </c>
      <c r="G262" s="166">
        <v>6.9199999999999998E-2</v>
      </c>
      <c r="H262" s="166">
        <v>7.3499999999999996E-2</v>
      </c>
      <c r="I262" s="175">
        <v>6.9925699999999993E-2</v>
      </c>
      <c r="J262" s="166">
        <v>7.0000000000000007E-2</v>
      </c>
      <c r="K262" s="256">
        <v>422600</v>
      </c>
      <c r="L262" s="256">
        <v>100000</v>
      </c>
      <c r="M262" s="170">
        <f t="shared" si="47"/>
        <v>4.226</v>
      </c>
    </row>
    <row r="263" spans="1:13" s="1" customFormat="1" ht="12.75" customHeight="1" outlineLevel="1" x14ac:dyDescent="0.2">
      <c r="A263" s="181"/>
      <c r="B263" s="156"/>
      <c r="C263" s="182"/>
      <c r="D263" s="2" t="s">
        <v>152</v>
      </c>
      <c r="E263" s="158">
        <v>51697</v>
      </c>
      <c r="F263" s="177">
        <v>6.6250000000000003E-2</v>
      </c>
      <c r="G263" s="166">
        <v>7.0000000000000007E-2</v>
      </c>
      <c r="H263" s="166">
        <v>7.1999999999999995E-2</v>
      </c>
      <c r="I263" s="175">
        <v>7.0253899999999994E-2</v>
      </c>
      <c r="J263" s="166">
        <v>7.0499999999999993E-2</v>
      </c>
      <c r="K263" s="256">
        <v>1134000</v>
      </c>
      <c r="L263" s="256">
        <v>1050000</v>
      </c>
      <c r="M263" s="170">
        <f t="shared" si="47"/>
        <v>1.08</v>
      </c>
    </row>
    <row r="264" spans="1:13" s="1" customFormat="1" ht="12.75" customHeight="1" outlineLevel="1" x14ac:dyDescent="0.2">
      <c r="A264" s="181"/>
      <c r="B264" s="156"/>
      <c r="C264" s="182"/>
      <c r="D264" s="172" t="s">
        <v>142</v>
      </c>
      <c r="E264" s="158">
        <v>54772</v>
      </c>
      <c r="F264" s="166">
        <v>6.8750000000000006E-2</v>
      </c>
      <c r="G264" s="166">
        <v>7.0800000000000002E-2</v>
      </c>
      <c r="H264" s="166">
        <v>7.3999999999999996E-2</v>
      </c>
      <c r="I264" s="175">
        <v>7.1799699999999994E-2</v>
      </c>
      <c r="J264" s="175">
        <v>7.2499999999999995E-2</v>
      </c>
      <c r="K264" s="256">
        <v>2444500</v>
      </c>
      <c r="L264" s="256">
        <v>1400000</v>
      </c>
      <c r="M264" s="170">
        <f t="shared" si="47"/>
        <v>1.7460714285714285</v>
      </c>
    </row>
    <row r="265" spans="1:13" s="1" customFormat="1" ht="12.75" customHeight="1" outlineLevel="1" x14ac:dyDescent="0.2">
      <c r="A265" s="293" t="s">
        <v>121</v>
      </c>
      <c r="B265" s="294"/>
      <c r="C265" s="294"/>
      <c r="D265" s="294"/>
      <c r="E265" s="294"/>
      <c r="F265" s="294"/>
      <c r="G265" s="294"/>
      <c r="H265" s="294"/>
      <c r="I265" s="294"/>
      <c r="J265" s="295"/>
      <c r="K265" s="255">
        <f>SUM(K258:K264)</f>
        <v>16337600</v>
      </c>
      <c r="L265" s="255">
        <f>SUM(L258:L264)</f>
        <v>8050000</v>
      </c>
      <c r="M265" s="165"/>
    </row>
    <row r="266" spans="1:13" ht="12" customHeight="1" outlineLevel="1" x14ac:dyDescent="0.2">
      <c r="A266" s="198">
        <v>45468</v>
      </c>
      <c r="B266" s="215">
        <v>45470</v>
      </c>
      <c r="C266" s="199" t="s">
        <v>136</v>
      </c>
      <c r="D266" s="184" t="s">
        <v>228</v>
      </c>
      <c r="E266" s="185">
        <v>45560</v>
      </c>
      <c r="F266" s="186" t="s">
        <v>128</v>
      </c>
      <c r="G266" s="202">
        <v>6.5799999999999997E-2</v>
      </c>
      <c r="H266" s="202">
        <v>6.6500000000000004E-2</v>
      </c>
      <c r="I266" s="194">
        <v>6.5857100000000002E-2</v>
      </c>
      <c r="J266" s="194">
        <v>6.59E-2</v>
      </c>
      <c r="K266" s="216">
        <v>2186000</v>
      </c>
      <c r="L266" s="216">
        <v>350000</v>
      </c>
      <c r="M266" s="188">
        <f t="shared" ref="M266:M267" si="48">IF(L266=0,0,K266/L266)</f>
        <v>6.2457142857142856</v>
      </c>
    </row>
    <row r="267" spans="1:13" ht="12" customHeight="1" outlineLevel="1" x14ac:dyDescent="0.2">
      <c r="A267" s="198"/>
      <c r="B267" s="183"/>
      <c r="C267" s="199"/>
      <c r="D267" s="184" t="s">
        <v>211</v>
      </c>
      <c r="E267" s="185">
        <v>45820</v>
      </c>
      <c r="F267" s="186" t="s">
        <v>128</v>
      </c>
      <c r="G267" s="186">
        <v>6.8699999999999997E-2</v>
      </c>
      <c r="H267" s="186">
        <v>7.0000000000000007E-2</v>
      </c>
      <c r="I267" s="202" t="s">
        <v>130</v>
      </c>
      <c r="J267" s="203" t="s">
        <v>130</v>
      </c>
      <c r="K267" s="216">
        <v>3155000</v>
      </c>
      <c r="L267" s="216">
        <v>0</v>
      </c>
      <c r="M267" s="188">
        <f t="shared" si="48"/>
        <v>0</v>
      </c>
    </row>
    <row r="268" spans="1:13" ht="12.75" customHeight="1" outlineLevel="1" x14ac:dyDescent="0.2">
      <c r="A268" s="198"/>
      <c r="B268" s="185"/>
      <c r="C268" s="199"/>
      <c r="D268" s="184" t="s">
        <v>141</v>
      </c>
      <c r="E268" s="185">
        <v>47223</v>
      </c>
      <c r="F268" s="186">
        <v>6.8750000000000006E-2</v>
      </c>
      <c r="G268" s="186">
        <v>6.9800000000000001E-2</v>
      </c>
      <c r="H268" s="186">
        <v>7.1499999999999994E-2</v>
      </c>
      <c r="I268" s="187">
        <v>6.9999199999999998E-2</v>
      </c>
      <c r="J268" s="195">
        <v>7.0099999999999996E-2</v>
      </c>
      <c r="K268" s="216">
        <v>15507000</v>
      </c>
      <c r="L268" s="216">
        <v>6700000</v>
      </c>
      <c r="M268" s="188">
        <f>IF(L268=0,0,K268/L268)</f>
        <v>2.3144776119402986</v>
      </c>
    </row>
    <row r="269" spans="1:13" ht="12.75" customHeight="1" outlineLevel="1" x14ac:dyDescent="0.2">
      <c r="A269" s="191"/>
      <c r="B269" s="189"/>
      <c r="C269" s="192"/>
      <c r="D269" s="184" t="s">
        <v>140</v>
      </c>
      <c r="E269" s="185">
        <v>48990</v>
      </c>
      <c r="F269" s="186">
        <v>6.6250000000000003E-2</v>
      </c>
      <c r="G269" s="186">
        <v>7.0699999999999999E-2</v>
      </c>
      <c r="H269" s="186">
        <v>7.2700000000000001E-2</v>
      </c>
      <c r="I269" s="196">
        <v>7.0909E-2</v>
      </c>
      <c r="J269" s="197">
        <v>7.1099999999999997E-2</v>
      </c>
      <c r="K269" s="216">
        <v>22634600</v>
      </c>
      <c r="L269" s="216">
        <v>9800000</v>
      </c>
      <c r="M269" s="188">
        <f>IF(L269=0,0,K269/L269)</f>
        <v>2.3096530612244899</v>
      </c>
    </row>
    <row r="270" spans="1:13" ht="12.75" customHeight="1" outlineLevel="1" x14ac:dyDescent="0.2">
      <c r="A270" s="191"/>
      <c r="B270" s="189"/>
      <c r="C270" s="192"/>
      <c r="D270" s="184" t="s">
        <v>138</v>
      </c>
      <c r="E270" s="185">
        <v>50571</v>
      </c>
      <c r="F270" s="186">
        <v>7.1249999999999994E-2</v>
      </c>
      <c r="G270" s="186">
        <v>7.0999999999999994E-2</v>
      </c>
      <c r="H270" s="186">
        <v>7.2499999999999995E-2</v>
      </c>
      <c r="I270" s="187">
        <v>7.1399099999999993E-2</v>
      </c>
      <c r="J270" s="197">
        <v>7.1499999999999994E-2</v>
      </c>
      <c r="K270" s="216">
        <v>6191700</v>
      </c>
      <c r="L270" s="216">
        <v>2550000</v>
      </c>
      <c r="M270" s="188">
        <f>IF(L270=0,0,K270/L270)</f>
        <v>2.4281176470588237</v>
      </c>
    </row>
    <row r="271" spans="1:13" ht="12.75" customHeight="1" outlineLevel="1" x14ac:dyDescent="0.2">
      <c r="A271" s="191"/>
      <c r="B271" s="189"/>
      <c r="C271" s="192"/>
      <c r="D271" s="184" t="s">
        <v>137</v>
      </c>
      <c r="E271" s="185">
        <v>52397</v>
      </c>
      <c r="F271" s="186">
        <v>7.1249999999999994E-2</v>
      </c>
      <c r="G271" s="186">
        <v>7.1300000000000002E-2</v>
      </c>
      <c r="H271" s="186">
        <v>7.2499999999999995E-2</v>
      </c>
      <c r="I271" s="187">
        <v>7.1599599999999999E-2</v>
      </c>
      <c r="J271" s="195">
        <v>7.1800000000000003E-2</v>
      </c>
      <c r="K271" s="220">
        <v>5363900</v>
      </c>
      <c r="L271" s="220">
        <v>3500000</v>
      </c>
      <c r="M271" s="188">
        <f>IF(L271=0,0,K271/L271)</f>
        <v>1.5325428571428572</v>
      </c>
    </row>
    <row r="272" spans="1:13" ht="12.75" customHeight="1" outlineLevel="1" x14ac:dyDescent="0.2">
      <c r="A272" s="191"/>
      <c r="B272" s="200"/>
      <c r="C272" s="192"/>
      <c r="D272" s="184" t="s">
        <v>146</v>
      </c>
      <c r="E272" s="185">
        <v>56445</v>
      </c>
      <c r="F272" s="186">
        <v>6.8750000000000006E-2</v>
      </c>
      <c r="G272" s="186">
        <v>7.1499999999999994E-2</v>
      </c>
      <c r="H272" s="186">
        <v>7.2999999999999995E-2</v>
      </c>
      <c r="I272" s="197">
        <v>7.1685700000000005E-2</v>
      </c>
      <c r="J272" s="196">
        <v>7.17E-2</v>
      </c>
      <c r="K272" s="220">
        <v>1350200</v>
      </c>
      <c r="L272" s="220">
        <v>100000</v>
      </c>
      <c r="M272" s="201">
        <f>IF(L272=0,0,K272/L272)</f>
        <v>13.502000000000001</v>
      </c>
    </row>
    <row r="273" spans="1:13" s="1" customFormat="1" ht="12.75" customHeight="1" outlineLevel="1" x14ac:dyDescent="0.2">
      <c r="A273" s="296" t="s">
        <v>121</v>
      </c>
      <c r="B273" s="297"/>
      <c r="C273" s="298"/>
      <c r="D273" s="298"/>
      <c r="E273" s="298"/>
      <c r="F273" s="298"/>
      <c r="G273" s="298"/>
      <c r="H273" s="298"/>
      <c r="I273" s="298"/>
      <c r="J273" s="299"/>
      <c r="K273" s="190">
        <f>SUM(K266:K272)</f>
        <v>56388400</v>
      </c>
      <c r="L273" s="190">
        <f>SUM(L266:L272)</f>
        <v>23000000</v>
      </c>
      <c r="M273" s="193"/>
    </row>
    <row r="274" spans="1:13" s="1" customFormat="1" ht="12.75" customHeight="1" outlineLevel="1" x14ac:dyDescent="0.2">
      <c r="A274" s="317" t="s">
        <v>208</v>
      </c>
      <c r="B274" s="318"/>
      <c r="C274" s="318"/>
      <c r="D274" s="318"/>
      <c r="E274" s="318"/>
      <c r="F274" s="318"/>
      <c r="G274" s="318"/>
      <c r="H274" s="318"/>
      <c r="I274" s="318"/>
      <c r="J274" s="319"/>
      <c r="K274" s="275">
        <f>K246+K249+K257+K265+K273</f>
        <v>161541129</v>
      </c>
      <c r="L274" s="275">
        <f>L246+L249+L257+L265+L273</f>
        <v>82696429</v>
      </c>
      <c r="M274" s="276"/>
    </row>
    <row r="275" spans="1:13" s="1" customFormat="1" ht="12.75" customHeight="1" outlineLevel="1" x14ac:dyDescent="0.2">
      <c r="A275" s="317" t="s">
        <v>229</v>
      </c>
      <c r="B275" s="318"/>
      <c r="C275" s="318"/>
      <c r="D275" s="318"/>
      <c r="E275" s="318"/>
      <c r="F275" s="318"/>
      <c r="G275" s="318"/>
      <c r="H275" s="318"/>
      <c r="I275" s="318"/>
      <c r="J275" s="319"/>
      <c r="K275" s="275">
        <f>K238+K274</f>
        <v>1061802401</v>
      </c>
      <c r="L275" s="275">
        <f>L238+L274</f>
        <v>541352401</v>
      </c>
      <c r="M275" s="213"/>
    </row>
    <row r="276" spans="1:13" s="1" customFormat="1" ht="12.75" customHeight="1" outlineLevel="1" x14ac:dyDescent="0.2">
      <c r="A276" s="164">
        <v>45468</v>
      </c>
      <c r="B276" s="164">
        <v>45475</v>
      </c>
      <c r="C276" s="160" t="s">
        <v>155</v>
      </c>
      <c r="D276" s="172" t="s">
        <v>230</v>
      </c>
      <c r="E276" s="158">
        <v>47301</v>
      </c>
      <c r="F276" s="166">
        <v>5.0999999999999997E-2</v>
      </c>
      <c r="G276" s="258"/>
      <c r="H276" s="166"/>
      <c r="I276" s="166">
        <v>5.0999999999999997E-2</v>
      </c>
      <c r="J276" s="166"/>
      <c r="K276" s="274" t="s">
        <v>233</v>
      </c>
      <c r="L276" s="274" t="s">
        <v>233</v>
      </c>
      <c r="M276" s="170"/>
    </row>
    <row r="277" spans="1:13" s="1" customFormat="1" ht="12.75" customHeight="1" outlineLevel="1" x14ac:dyDescent="0.2">
      <c r="A277" s="164"/>
      <c r="B277" s="164"/>
      <c r="C277" s="160"/>
      <c r="D277" s="172"/>
      <c r="E277" s="158"/>
      <c r="F277" s="166"/>
      <c r="G277" s="258"/>
      <c r="H277" s="166"/>
      <c r="I277" s="166"/>
      <c r="J277" s="166"/>
      <c r="K277" s="256">
        <f>16355*750000000/1000000</f>
        <v>12266250</v>
      </c>
      <c r="L277" s="256">
        <f>16355*750000000/1000000</f>
        <v>12266250</v>
      </c>
      <c r="M277" s="170">
        <f>IF(L277=0,0,K277/L277)</f>
        <v>1</v>
      </c>
    </row>
    <row r="278" spans="1:13" s="1" customFormat="1" ht="12.75" customHeight="1" outlineLevel="1" x14ac:dyDescent="0.2">
      <c r="A278" s="164"/>
      <c r="B278" s="164"/>
      <c r="C278" s="160"/>
      <c r="D278" s="172" t="s">
        <v>232</v>
      </c>
      <c r="E278" s="158">
        <v>49127</v>
      </c>
      <c r="F278" s="166">
        <v>5.1999999999999998E-2</v>
      </c>
      <c r="G278" s="258"/>
      <c r="H278" s="166"/>
      <c r="I278" s="166">
        <v>5.1999999999999998E-2</v>
      </c>
      <c r="J278" s="166"/>
      <c r="K278" s="256" t="s">
        <v>117</v>
      </c>
      <c r="L278" s="256" t="s">
        <v>117</v>
      </c>
      <c r="M278" s="170"/>
    </row>
    <row r="279" spans="1:13" s="1" customFormat="1" ht="12.75" customHeight="1" outlineLevel="1" x14ac:dyDescent="0.2">
      <c r="A279" s="164"/>
      <c r="B279" s="164"/>
      <c r="C279" s="160"/>
      <c r="D279" s="172"/>
      <c r="E279" s="158"/>
      <c r="F279" s="166"/>
      <c r="G279" s="258"/>
      <c r="H279" s="166"/>
      <c r="I279" s="166"/>
      <c r="J279" s="166"/>
      <c r="K279" s="256">
        <f>16355*1000000000/1000000</f>
        <v>16355000</v>
      </c>
      <c r="L279" s="256">
        <f>16355*1000000000/1000000</f>
        <v>16355000</v>
      </c>
      <c r="M279" s="170">
        <f>IF(L279=0,0,K279/L279)</f>
        <v>1</v>
      </c>
    </row>
    <row r="280" spans="1:13" s="1" customFormat="1" ht="12.75" customHeight="1" outlineLevel="1" x14ac:dyDescent="0.2">
      <c r="A280" s="164"/>
      <c r="B280" s="164"/>
      <c r="C280" s="160"/>
      <c r="D280" s="172" t="s">
        <v>231</v>
      </c>
      <c r="E280" s="158">
        <v>56432</v>
      </c>
      <c r="F280" s="166">
        <v>5.5E-2</v>
      </c>
      <c r="G280" s="258"/>
      <c r="H280" s="166"/>
      <c r="I280" s="166">
        <v>5.5E-2</v>
      </c>
      <c r="J280" s="166"/>
      <c r="K280" s="256" t="s">
        <v>234</v>
      </c>
      <c r="L280" s="256" t="s">
        <v>234</v>
      </c>
      <c r="M280" s="170"/>
    </row>
    <row r="281" spans="1:13" s="1" customFormat="1" ht="12.75" customHeight="1" outlineLevel="1" x14ac:dyDescent="0.2">
      <c r="A281" s="164"/>
      <c r="B281" s="164"/>
      <c r="C281" s="160"/>
      <c r="D281" s="172"/>
      <c r="E281" s="158"/>
      <c r="F281" s="166"/>
      <c r="G281" s="258"/>
      <c r="H281" s="166"/>
      <c r="I281" s="166"/>
      <c r="J281" s="166"/>
      <c r="K281" s="256">
        <f>16355*600000000/1000000</f>
        <v>9813000</v>
      </c>
      <c r="L281" s="256">
        <f>16355*600000000/1000000</f>
        <v>9813000</v>
      </c>
      <c r="M281" s="170">
        <f>IF(L281=0,0,K281/L281)</f>
        <v>1</v>
      </c>
    </row>
    <row r="282" spans="1:13" s="1" customFormat="1" ht="12.75" customHeight="1" outlineLevel="1" x14ac:dyDescent="0.2">
      <c r="A282" s="293" t="s">
        <v>121</v>
      </c>
      <c r="B282" s="294"/>
      <c r="C282" s="294"/>
      <c r="D282" s="294"/>
      <c r="E282" s="294"/>
      <c r="F282" s="294"/>
      <c r="G282" s="294"/>
      <c r="H282" s="294"/>
      <c r="I282" s="294"/>
      <c r="J282" s="295"/>
      <c r="K282" s="255">
        <f>K277+K279+K281</f>
        <v>38434250</v>
      </c>
      <c r="L282" s="255">
        <f>L277+L279+L281</f>
        <v>38434250</v>
      </c>
      <c r="M282" s="165"/>
    </row>
    <row r="283" spans="1:13" s="1" customFormat="1" ht="12.75" customHeight="1" outlineLevel="1" x14ac:dyDescent="0.2">
      <c r="A283" s="164">
        <v>45475</v>
      </c>
      <c r="B283" s="164">
        <v>45477</v>
      </c>
      <c r="C283" s="160" t="s">
        <v>136</v>
      </c>
      <c r="D283" s="172" t="s">
        <v>187</v>
      </c>
      <c r="E283" s="158">
        <v>45628</v>
      </c>
      <c r="F283" s="166" t="s">
        <v>128</v>
      </c>
      <c r="G283" s="258">
        <v>6.7900000000000002E-2</v>
      </c>
      <c r="H283" s="166">
        <v>6.88E-2</v>
      </c>
      <c r="I283" s="166">
        <v>6.8433300000000002E-2</v>
      </c>
      <c r="J283" s="166">
        <v>6.8500000000000005E-2</v>
      </c>
      <c r="K283" s="256">
        <v>2195000</v>
      </c>
      <c r="L283" s="257">
        <v>300000</v>
      </c>
      <c r="M283" s="170">
        <f>IF(L283=0,0,K283/L283)</f>
        <v>7.3166666666666664</v>
      </c>
    </row>
    <row r="284" spans="1:13" s="1" customFormat="1" ht="12.75" customHeight="1" outlineLevel="1" x14ac:dyDescent="0.2">
      <c r="A284" s="164"/>
      <c r="B284" s="164"/>
      <c r="C284" s="160"/>
      <c r="D284" s="172" t="s">
        <v>209</v>
      </c>
      <c r="E284" s="158">
        <v>45719</v>
      </c>
      <c r="F284" s="166" t="s">
        <v>128</v>
      </c>
      <c r="G284" s="166">
        <v>6.8699999999999997E-2</v>
      </c>
      <c r="H284" s="166">
        <v>6.9500000000000006E-2</v>
      </c>
      <c r="I284" s="178">
        <v>6.9248299999999999E-2</v>
      </c>
      <c r="J284" s="178">
        <v>6.9500000000000006E-2</v>
      </c>
      <c r="K284" s="256">
        <v>3496000</v>
      </c>
      <c r="L284" s="257">
        <v>1184000</v>
      </c>
      <c r="M284" s="170">
        <f t="shared" ref="M284:M289" si="49">IF(L284=0,0,K284/L284)</f>
        <v>2.9527027027027026</v>
      </c>
    </row>
    <row r="285" spans="1:13" s="1" customFormat="1" ht="12.75" customHeight="1" outlineLevel="1" x14ac:dyDescent="0.2">
      <c r="A285" s="164"/>
      <c r="B285" s="158"/>
      <c r="C285" s="160"/>
      <c r="D285" s="172" t="s">
        <v>150</v>
      </c>
      <c r="E285" s="158">
        <v>46218</v>
      </c>
      <c r="F285" s="166">
        <v>4.8750000000000002E-2</v>
      </c>
      <c r="G285" s="166">
        <v>6.9500000000000006E-2</v>
      </c>
      <c r="H285" s="166">
        <v>7.2900000000000006E-2</v>
      </c>
      <c r="I285" s="175">
        <v>6.9995199999999994E-2</v>
      </c>
      <c r="J285" s="175">
        <v>7.0300000000000001E-2</v>
      </c>
      <c r="K285" s="256">
        <v>4173000</v>
      </c>
      <c r="L285" s="256">
        <v>1300000</v>
      </c>
      <c r="M285" s="170">
        <f t="shared" si="49"/>
        <v>3.21</v>
      </c>
    </row>
    <row r="286" spans="1:13" s="1" customFormat="1" ht="12.75" customHeight="1" outlineLevel="1" x14ac:dyDescent="0.2">
      <c r="A286" s="156"/>
      <c r="B286" s="156"/>
      <c r="C286" s="156"/>
      <c r="D286" s="2" t="s">
        <v>151</v>
      </c>
      <c r="E286" s="158">
        <v>46949</v>
      </c>
      <c r="F286" s="177">
        <v>5.8749999999999997E-2</v>
      </c>
      <c r="G286" s="166">
        <v>6.8199999999999997E-2</v>
      </c>
      <c r="H286" s="166">
        <v>7.0699999999999999E-2</v>
      </c>
      <c r="I286" s="175">
        <v>0</v>
      </c>
      <c r="J286" s="175">
        <v>0</v>
      </c>
      <c r="K286" s="256">
        <v>1152000</v>
      </c>
      <c r="L286" s="256">
        <v>0</v>
      </c>
      <c r="M286" s="170">
        <f t="shared" si="49"/>
        <v>0</v>
      </c>
    </row>
    <row r="287" spans="1:13" s="1" customFormat="1" ht="12.75" customHeight="1" outlineLevel="1" x14ac:dyDescent="0.2">
      <c r="A287" s="181"/>
      <c r="B287" s="156"/>
      <c r="C287" s="182"/>
      <c r="D287" s="172" t="s">
        <v>139</v>
      </c>
      <c r="E287" s="158">
        <v>47376</v>
      </c>
      <c r="F287" s="166">
        <v>6.6250000000000003E-2</v>
      </c>
      <c r="G287" s="166">
        <v>6.8199999999999997E-2</v>
      </c>
      <c r="H287" s="166">
        <v>7.0199999999999999E-2</v>
      </c>
      <c r="I287" s="175">
        <v>6.8328600000000003E-2</v>
      </c>
      <c r="J287" s="175">
        <v>6.8500000000000005E-2</v>
      </c>
      <c r="K287" s="256">
        <v>1300000</v>
      </c>
      <c r="L287" s="256">
        <v>100000</v>
      </c>
      <c r="M287" s="170">
        <f t="shared" si="49"/>
        <v>13</v>
      </c>
    </row>
    <row r="288" spans="1:13" s="1" customFormat="1" ht="12.75" customHeight="1" outlineLevel="1" x14ac:dyDescent="0.2">
      <c r="A288" s="181"/>
      <c r="B288" s="156"/>
      <c r="C288" s="182"/>
      <c r="D288" s="172" t="s">
        <v>53</v>
      </c>
      <c r="E288" s="158">
        <v>50086</v>
      </c>
      <c r="F288" s="166">
        <v>6.0999999999999999E-2</v>
      </c>
      <c r="G288" s="166">
        <v>6.9699999999999998E-2</v>
      </c>
      <c r="H288" s="166">
        <v>7.2499999999999995E-2</v>
      </c>
      <c r="I288" s="175">
        <v>6.9905400000000006E-2</v>
      </c>
      <c r="J288" s="175">
        <v>7.0000000000000007E-2</v>
      </c>
      <c r="K288" s="256">
        <v>359000</v>
      </c>
      <c r="L288" s="256">
        <v>150000</v>
      </c>
      <c r="M288" s="170">
        <f t="shared" si="49"/>
        <v>2.3933333333333335</v>
      </c>
    </row>
    <row r="289" spans="1:13" s="1" customFormat="1" ht="12.75" customHeight="1" outlineLevel="1" x14ac:dyDescent="0.2">
      <c r="A289" s="181"/>
      <c r="B289" s="156"/>
      <c r="C289" s="182"/>
      <c r="D289" s="172" t="s">
        <v>142</v>
      </c>
      <c r="E289" s="158">
        <v>54772</v>
      </c>
      <c r="F289" s="166">
        <v>6.8750000000000006E-2</v>
      </c>
      <c r="G289" s="166">
        <v>7.0999999999999994E-2</v>
      </c>
      <c r="H289" s="166">
        <v>7.3200000000000001E-2</v>
      </c>
      <c r="I289" s="175">
        <v>7.1897199999999994E-2</v>
      </c>
      <c r="J289" s="175">
        <v>7.22E-2</v>
      </c>
      <c r="K289" s="256">
        <v>5319700</v>
      </c>
      <c r="L289" s="256">
        <v>4150000</v>
      </c>
      <c r="M289" s="170">
        <f t="shared" si="49"/>
        <v>1.281855421686747</v>
      </c>
    </row>
    <row r="290" spans="1:13" s="1" customFormat="1" ht="12.75" customHeight="1" outlineLevel="1" x14ac:dyDescent="0.2">
      <c r="A290" s="293" t="s">
        <v>121</v>
      </c>
      <c r="B290" s="294"/>
      <c r="C290" s="294"/>
      <c r="D290" s="294"/>
      <c r="E290" s="294"/>
      <c r="F290" s="294"/>
      <c r="G290" s="294"/>
      <c r="H290" s="294"/>
      <c r="I290" s="294"/>
      <c r="J290" s="295"/>
      <c r="K290" s="255">
        <f>SUM(K283:K289)</f>
        <v>17994700</v>
      </c>
      <c r="L290" s="255">
        <f>SUM(L283:L289)</f>
        <v>7184000</v>
      </c>
      <c r="M290" s="165"/>
    </row>
    <row r="291" spans="1:13" ht="12.75" customHeight="1" x14ac:dyDescent="0.2">
      <c r="A291" s="237">
        <v>45481</v>
      </c>
      <c r="B291" s="238">
        <v>45483</v>
      </c>
      <c r="C291" s="239" t="s">
        <v>155</v>
      </c>
      <c r="D291" s="240" t="s">
        <v>238</v>
      </c>
      <c r="E291" s="241">
        <v>46433</v>
      </c>
      <c r="F291" s="242">
        <v>6.4500000000000002E-2</v>
      </c>
      <c r="G291" s="242"/>
      <c r="H291" s="242"/>
      <c r="I291" s="194"/>
      <c r="J291" s="194"/>
      <c r="K291" s="243">
        <v>14493384</v>
      </c>
      <c r="L291" s="243">
        <f>K291</f>
        <v>14493384</v>
      </c>
      <c r="M291" s="244">
        <f>IF(L291=0,0,K291/L291)</f>
        <v>1</v>
      </c>
    </row>
    <row r="292" spans="1:13" ht="12.75" customHeight="1" x14ac:dyDescent="0.2">
      <c r="A292" s="245"/>
      <c r="B292" s="246"/>
      <c r="C292" s="247"/>
      <c r="D292" s="248" t="s">
        <v>239</v>
      </c>
      <c r="E292" s="249">
        <v>47529</v>
      </c>
      <c r="F292" s="250">
        <v>6.6000000000000003E-2</v>
      </c>
      <c r="G292" s="250"/>
      <c r="H292" s="250"/>
      <c r="I292" s="251"/>
      <c r="J292" s="251"/>
      <c r="K292" s="252">
        <v>4961110</v>
      </c>
      <c r="L292" s="252">
        <f>K292</f>
        <v>4961110</v>
      </c>
      <c r="M292" s="253">
        <f>IF(L292=0,0,K292/L292)</f>
        <v>1</v>
      </c>
    </row>
    <row r="293" spans="1:13" ht="12" customHeight="1" x14ac:dyDescent="0.2">
      <c r="A293" s="315" t="s">
        <v>121</v>
      </c>
      <c r="B293" s="297"/>
      <c r="C293" s="297"/>
      <c r="D293" s="297"/>
      <c r="E293" s="297"/>
      <c r="F293" s="297"/>
      <c r="G293" s="297"/>
      <c r="H293" s="297"/>
      <c r="I293" s="297"/>
      <c r="J293" s="316"/>
      <c r="K293" s="254">
        <f>SUM(K291:K292)</f>
        <v>19454494</v>
      </c>
      <c r="L293" s="254">
        <f>SUM(L291:L292)</f>
        <v>19454494</v>
      </c>
      <c r="M293" s="213"/>
    </row>
    <row r="294" spans="1:13" ht="12" customHeight="1" outlineLevel="1" x14ac:dyDescent="0.2">
      <c r="A294" s="198">
        <v>45482</v>
      </c>
      <c r="B294" s="215">
        <v>45484</v>
      </c>
      <c r="C294" s="199" t="s">
        <v>136</v>
      </c>
      <c r="D294" s="184" t="s">
        <v>240</v>
      </c>
      <c r="E294" s="185">
        <v>45574</v>
      </c>
      <c r="F294" s="186" t="s">
        <v>128</v>
      </c>
      <c r="G294" s="202">
        <v>6.5699999999999995E-2</v>
      </c>
      <c r="H294" s="202">
        <v>6.6500000000000004E-2</v>
      </c>
      <c r="I294" s="194" t="s">
        <v>130</v>
      </c>
      <c r="J294" s="194" t="s">
        <v>130</v>
      </c>
      <c r="K294" s="216">
        <v>2195000</v>
      </c>
      <c r="L294" s="216">
        <v>0</v>
      </c>
      <c r="M294" s="188">
        <f t="shared" ref="M294:M295" si="50">IF(L294=0,0,K294/L294)</f>
        <v>0</v>
      </c>
    </row>
    <row r="295" spans="1:13" ht="12" customHeight="1" outlineLevel="1" x14ac:dyDescent="0.2">
      <c r="A295" s="198"/>
      <c r="B295" s="183"/>
      <c r="C295" s="199"/>
      <c r="D295" s="184" t="s">
        <v>241</v>
      </c>
      <c r="E295" s="185">
        <v>45848</v>
      </c>
      <c r="F295" s="186" t="s">
        <v>128</v>
      </c>
      <c r="G295" s="186">
        <v>6.8199999999999997E-2</v>
      </c>
      <c r="H295" s="186">
        <v>6.9500000000000006E-2</v>
      </c>
      <c r="I295" s="202">
        <v>6.8199999999999997E-2</v>
      </c>
      <c r="J295" s="203">
        <v>6.8199999999999997E-2</v>
      </c>
      <c r="K295" s="216">
        <v>3550000</v>
      </c>
      <c r="L295" s="216">
        <v>200000</v>
      </c>
      <c r="M295" s="188">
        <f t="shared" si="50"/>
        <v>17.75</v>
      </c>
    </row>
    <row r="296" spans="1:13" ht="12.75" customHeight="1" outlineLevel="1" x14ac:dyDescent="0.2">
      <c r="A296" s="198"/>
      <c r="B296" s="185"/>
      <c r="C296" s="199"/>
      <c r="D296" s="184" t="s">
        <v>141</v>
      </c>
      <c r="E296" s="185">
        <v>47223</v>
      </c>
      <c r="F296" s="186">
        <v>6.8750000000000006E-2</v>
      </c>
      <c r="G296" s="186">
        <v>6.8699999999999997E-2</v>
      </c>
      <c r="H296" s="186">
        <v>7.0199999999999999E-2</v>
      </c>
      <c r="I296" s="187">
        <v>6.9099300000000002E-2</v>
      </c>
      <c r="J296" s="195">
        <v>6.93E-2</v>
      </c>
      <c r="K296" s="216">
        <v>14311900</v>
      </c>
      <c r="L296" s="216">
        <v>7800000</v>
      </c>
      <c r="M296" s="188">
        <f>IF(L296=0,0,K296/L296)</f>
        <v>1.8348589743589743</v>
      </c>
    </row>
    <row r="297" spans="1:13" ht="12.75" customHeight="1" outlineLevel="1" x14ac:dyDescent="0.2">
      <c r="A297" s="191"/>
      <c r="B297" s="189"/>
      <c r="C297" s="192"/>
      <c r="D297" s="184" t="s">
        <v>140</v>
      </c>
      <c r="E297" s="185">
        <v>48990</v>
      </c>
      <c r="F297" s="186">
        <v>6.6250000000000003E-2</v>
      </c>
      <c r="G297" s="186">
        <v>6.9699999999999998E-2</v>
      </c>
      <c r="H297" s="186">
        <v>7.1999999999999995E-2</v>
      </c>
      <c r="I297" s="196">
        <v>7.0356799999999997E-2</v>
      </c>
      <c r="J297" s="197">
        <v>7.0499999999999993E-2</v>
      </c>
      <c r="K297" s="216">
        <v>16748000</v>
      </c>
      <c r="L297" s="216">
        <v>8650000</v>
      </c>
      <c r="M297" s="188">
        <f>IF(L297=0,0,K297/L297)</f>
        <v>1.9361849710982659</v>
      </c>
    </row>
    <row r="298" spans="1:13" ht="12.75" customHeight="1" outlineLevel="1" x14ac:dyDescent="0.2">
      <c r="A298" s="191"/>
      <c r="B298" s="189"/>
      <c r="C298" s="192"/>
      <c r="D298" s="184" t="s">
        <v>138</v>
      </c>
      <c r="E298" s="185">
        <v>50571</v>
      </c>
      <c r="F298" s="186">
        <v>7.1249999999999994E-2</v>
      </c>
      <c r="G298" s="186">
        <v>7.0400000000000004E-2</v>
      </c>
      <c r="H298" s="186">
        <v>7.1999999999999995E-2</v>
      </c>
      <c r="I298" s="187">
        <v>7.0896000000000001E-2</v>
      </c>
      <c r="J298" s="197">
        <v>7.1099999999999997E-2</v>
      </c>
      <c r="K298" s="216">
        <v>3667300</v>
      </c>
      <c r="L298" s="216">
        <v>2400000</v>
      </c>
      <c r="M298" s="188">
        <f>IF(L298=0,0,K298/L298)</f>
        <v>1.5280416666666667</v>
      </c>
    </row>
    <row r="299" spans="1:13" ht="12.75" customHeight="1" outlineLevel="1" x14ac:dyDescent="0.2">
      <c r="A299" s="191"/>
      <c r="B299" s="189"/>
      <c r="C299" s="192"/>
      <c r="D299" s="184" t="s">
        <v>137</v>
      </c>
      <c r="E299" s="185">
        <v>52397</v>
      </c>
      <c r="F299" s="186">
        <v>7.1249999999999994E-2</v>
      </c>
      <c r="G299" s="186">
        <v>7.0699999999999999E-2</v>
      </c>
      <c r="H299" s="186">
        <v>7.1999999999999995E-2</v>
      </c>
      <c r="I299" s="187">
        <v>7.1197700000000003E-2</v>
      </c>
      <c r="J299" s="195">
        <v>7.1499999999999994E-2</v>
      </c>
      <c r="K299" s="220">
        <v>4641400</v>
      </c>
      <c r="L299" s="220">
        <v>3550000</v>
      </c>
      <c r="M299" s="188">
        <f>IF(L299=0,0,K299/L299)</f>
        <v>1.3074366197183098</v>
      </c>
    </row>
    <row r="300" spans="1:13" ht="12.75" customHeight="1" outlineLevel="1" x14ac:dyDescent="0.2">
      <c r="A300" s="191"/>
      <c r="B300" s="200"/>
      <c r="C300" s="192"/>
      <c r="D300" s="184" t="s">
        <v>146</v>
      </c>
      <c r="E300" s="185">
        <v>56445</v>
      </c>
      <c r="F300" s="186">
        <v>6.8750000000000006E-2</v>
      </c>
      <c r="G300" s="186">
        <v>7.0699999999999999E-2</v>
      </c>
      <c r="H300" s="186">
        <v>7.1999999999999995E-2</v>
      </c>
      <c r="I300" s="197">
        <v>7.1293700000000002E-2</v>
      </c>
      <c r="J300" s="196">
        <v>7.1499999999999994E-2</v>
      </c>
      <c r="K300" s="220">
        <v>3236800</v>
      </c>
      <c r="L300" s="220">
        <v>1400000</v>
      </c>
      <c r="M300" s="201">
        <f>IF(L300=0,0,K300/L300)</f>
        <v>2.3119999999999998</v>
      </c>
    </row>
    <row r="301" spans="1:13" s="1" customFormat="1" ht="12.75" customHeight="1" outlineLevel="1" x14ac:dyDescent="0.2">
      <c r="A301" s="296" t="s">
        <v>121</v>
      </c>
      <c r="B301" s="297"/>
      <c r="C301" s="298"/>
      <c r="D301" s="298"/>
      <c r="E301" s="298"/>
      <c r="F301" s="298"/>
      <c r="G301" s="298"/>
      <c r="H301" s="298"/>
      <c r="I301" s="298"/>
      <c r="J301" s="299"/>
      <c r="K301" s="190">
        <f>SUM(K294:K300)</f>
        <v>48350400</v>
      </c>
      <c r="L301" s="190">
        <f>SUM(L294:L300)</f>
        <v>24000000</v>
      </c>
      <c r="M301" s="193"/>
    </row>
    <row r="302" spans="1:13" x14ac:dyDescent="0.2">
      <c r="A302" s="164">
        <v>45489</v>
      </c>
      <c r="B302" s="164">
        <v>45491</v>
      </c>
      <c r="C302" s="160" t="s">
        <v>136</v>
      </c>
      <c r="D302" s="172" t="s">
        <v>196</v>
      </c>
      <c r="E302" s="158">
        <v>45677</v>
      </c>
      <c r="F302" s="166" t="s">
        <v>128</v>
      </c>
      <c r="G302" s="258">
        <v>6.7699999999999996E-2</v>
      </c>
      <c r="H302" s="166">
        <v>6.8699999999999997E-2</v>
      </c>
      <c r="I302" s="166">
        <v>6.8183300000000002E-2</v>
      </c>
      <c r="J302" s="166">
        <v>6.8500000000000005E-2</v>
      </c>
      <c r="K302" s="256">
        <v>2191000</v>
      </c>
      <c r="L302" s="257">
        <v>600000</v>
      </c>
      <c r="M302" s="170">
        <f>IF(L302=0,0,K302/L302)</f>
        <v>3.6516666666666668</v>
      </c>
    </row>
    <row r="303" spans="1:13" x14ac:dyDescent="0.2">
      <c r="A303" s="164"/>
      <c r="B303" s="164"/>
      <c r="C303" s="160"/>
      <c r="D303" s="172" t="s">
        <v>242</v>
      </c>
      <c r="E303" s="158">
        <v>45748</v>
      </c>
      <c r="F303" s="166" t="s">
        <v>128</v>
      </c>
      <c r="G303" s="166">
        <v>6.8699999999999997E-2</v>
      </c>
      <c r="H303" s="166">
        <v>6.9500000000000006E-2</v>
      </c>
      <c r="I303" s="178">
        <v>6.8992399999999995E-2</v>
      </c>
      <c r="J303" s="180">
        <v>6.93E-2</v>
      </c>
      <c r="K303" s="256">
        <v>3330000</v>
      </c>
      <c r="L303" s="257">
        <v>550000</v>
      </c>
      <c r="M303" s="170">
        <f t="shared" ref="M303:M308" si="51">IF(L303=0,0,K303/L303)</f>
        <v>6.0545454545454547</v>
      </c>
    </row>
    <row r="304" spans="1:13" x14ac:dyDescent="0.2">
      <c r="A304" s="164"/>
      <c r="B304" s="158"/>
      <c r="C304" s="160"/>
      <c r="D304" s="172" t="s">
        <v>150</v>
      </c>
      <c r="E304" s="158">
        <v>46218</v>
      </c>
      <c r="F304" s="166">
        <v>4.8750000000000002E-2</v>
      </c>
      <c r="G304" s="166">
        <v>6.8000000000000005E-2</v>
      </c>
      <c r="H304" s="166">
        <v>7.1499999999999994E-2</v>
      </c>
      <c r="I304" s="175">
        <v>6.8199700000000002E-2</v>
      </c>
      <c r="J304" s="180">
        <v>6.8400000000000002E-2</v>
      </c>
      <c r="K304" s="256">
        <v>9928500</v>
      </c>
      <c r="L304" s="256">
        <v>1100000</v>
      </c>
      <c r="M304" s="170">
        <f t="shared" si="51"/>
        <v>9.0259090909090904</v>
      </c>
    </row>
    <row r="305" spans="1:13" x14ac:dyDescent="0.2">
      <c r="A305" s="156"/>
      <c r="B305" s="156"/>
      <c r="C305" s="156"/>
      <c r="D305" s="2" t="s">
        <v>151</v>
      </c>
      <c r="E305" s="158">
        <v>46949</v>
      </c>
      <c r="F305" s="177">
        <v>5.8749999999999997E-2</v>
      </c>
      <c r="G305" s="166">
        <v>6.7500000000000004E-2</v>
      </c>
      <c r="H305" s="166">
        <v>7.0000000000000007E-2</v>
      </c>
      <c r="I305" s="175">
        <v>6.8016699999999999E-2</v>
      </c>
      <c r="J305" s="166">
        <v>6.83E-2</v>
      </c>
      <c r="K305" s="256">
        <v>6965000</v>
      </c>
      <c r="L305" s="256">
        <v>5500000</v>
      </c>
      <c r="M305" s="170">
        <f t="shared" si="51"/>
        <v>1.2663636363636364</v>
      </c>
    </row>
    <row r="306" spans="1:13" x14ac:dyDescent="0.2">
      <c r="A306" s="181"/>
      <c r="B306" s="156"/>
      <c r="C306" s="182"/>
      <c r="D306" s="2" t="s">
        <v>53</v>
      </c>
      <c r="E306" s="158">
        <v>50086</v>
      </c>
      <c r="F306" s="177">
        <v>6.0999999999999999E-2</v>
      </c>
      <c r="G306" s="166">
        <v>6.9000000000000006E-2</v>
      </c>
      <c r="H306" s="166">
        <v>7.0999999999999994E-2</v>
      </c>
      <c r="I306" s="175">
        <v>6.9585300000000003E-2</v>
      </c>
      <c r="J306" s="166">
        <v>7.0000000000000007E-2</v>
      </c>
      <c r="K306" s="256">
        <v>387500</v>
      </c>
      <c r="L306" s="256">
        <v>300000</v>
      </c>
      <c r="M306" s="170">
        <f t="shared" si="51"/>
        <v>1.2916666666666667</v>
      </c>
    </row>
    <row r="307" spans="1:13" x14ac:dyDescent="0.2">
      <c r="A307" s="181"/>
      <c r="B307" s="156"/>
      <c r="C307" s="182"/>
      <c r="D307" s="2" t="s">
        <v>152</v>
      </c>
      <c r="E307" s="158">
        <v>51697</v>
      </c>
      <c r="F307" s="177">
        <v>6.6250000000000003E-2</v>
      </c>
      <c r="G307" s="166">
        <v>6.93E-2</v>
      </c>
      <c r="H307" s="166">
        <v>7.0999999999999994E-2</v>
      </c>
      <c r="I307" s="175">
        <v>7.0269600000000002E-2</v>
      </c>
      <c r="J307" s="166">
        <v>7.0400000000000004E-2</v>
      </c>
      <c r="K307" s="256">
        <v>201500</v>
      </c>
      <c r="L307" s="256">
        <v>100000</v>
      </c>
      <c r="M307" s="170">
        <f t="shared" si="51"/>
        <v>2.0150000000000001</v>
      </c>
    </row>
    <row r="308" spans="1:13" x14ac:dyDescent="0.2">
      <c r="A308" s="181"/>
      <c r="B308" s="156"/>
      <c r="C308" s="182"/>
      <c r="D308" s="172" t="s">
        <v>142</v>
      </c>
      <c r="E308" s="158">
        <v>54772</v>
      </c>
      <c r="F308" s="166">
        <v>6.8750000000000006E-2</v>
      </c>
      <c r="G308" s="166">
        <v>7.0000000000000007E-2</v>
      </c>
      <c r="H308" s="166">
        <v>7.2499999999999995E-2</v>
      </c>
      <c r="I308" s="175">
        <v>7.1549299999999996E-2</v>
      </c>
      <c r="J308" s="175">
        <v>7.1599999999999997E-2</v>
      </c>
      <c r="K308" s="256">
        <v>4702900</v>
      </c>
      <c r="L308" s="256">
        <v>1850000</v>
      </c>
      <c r="M308" s="170">
        <f t="shared" si="51"/>
        <v>2.5421081081081081</v>
      </c>
    </row>
    <row r="309" spans="1:13" x14ac:dyDescent="0.2">
      <c r="A309" s="293" t="s">
        <v>121</v>
      </c>
      <c r="B309" s="294"/>
      <c r="C309" s="294"/>
      <c r="D309" s="294"/>
      <c r="E309" s="294"/>
      <c r="F309" s="294"/>
      <c r="G309" s="294"/>
      <c r="H309" s="294"/>
      <c r="I309" s="294"/>
      <c r="J309" s="295"/>
      <c r="K309" s="255">
        <f>SUM(K302:K308)</f>
        <v>27706400</v>
      </c>
      <c r="L309" s="255">
        <f>SUM(L302:L308)</f>
        <v>10000000</v>
      </c>
      <c r="M309" s="165"/>
    </row>
    <row r="310" spans="1:13" ht="12" customHeight="1" outlineLevel="1" x14ac:dyDescent="0.2">
      <c r="A310" s="198">
        <v>45496</v>
      </c>
      <c r="B310" s="215">
        <v>45498</v>
      </c>
      <c r="C310" s="199" t="s">
        <v>136</v>
      </c>
      <c r="D310" s="184" t="s">
        <v>244</v>
      </c>
      <c r="E310" s="185">
        <v>45588</v>
      </c>
      <c r="F310" s="186" t="s">
        <v>128</v>
      </c>
      <c r="G310" s="202">
        <v>6.4500000000000002E-2</v>
      </c>
      <c r="H310" s="202">
        <v>6.6500000000000004E-2</v>
      </c>
      <c r="I310" s="194">
        <v>6.4500000000000002E-2</v>
      </c>
      <c r="J310" s="194">
        <v>6.4500000000000002E-2</v>
      </c>
      <c r="K310" s="216">
        <v>3417000</v>
      </c>
      <c r="L310" s="216">
        <v>1000000</v>
      </c>
      <c r="M310" s="188">
        <f t="shared" ref="M310:M316" si="52">IF(L310=0,0,K310/L310)</f>
        <v>3.4169999999999998</v>
      </c>
    </row>
    <row r="311" spans="1:13" ht="12" customHeight="1" outlineLevel="1" x14ac:dyDescent="0.2">
      <c r="A311" s="198"/>
      <c r="B311" s="183"/>
      <c r="C311" s="199"/>
      <c r="D311" s="184" t="s">
        <v>241</v>
      </c>
      <c r="E311" s="185">
        <v>45848</v>
      </c>
      <c r="F311" s="186" t="s">
        <v>128</v>
      </c>
      <c r="G311" s="186">
        <v>6.7199999999999996E-2</v>
      </c>
      <c r="H311" s="186">
        <v>6.8599999999999994E-2</v>
      </c>
      <c r="I311" s="202">
        <v>6.7199999999999996E-2</v>
      </c>
      <c r="J311" s="203">
        <v>6.7199999999999996E-2</v>
      </c>
      <c r="K311" s="216">
        <v>8264000</v>
      </c>
      <c r="L311" s="216">
        <v>800000</v>
      </c>
      <c r="M311" s="188">
        <f t="shared" si="52"/>
        <v>10.33</v>
      </c>
    </row>
    <row r="312" spans="1:13" ht="12.75" customHeight="1" outlineLevel="1" x14ac:dyDescent="0.2">
      <c r="A312" s="198"/>
      <c r="B312" s="185"/>
      <c r="C312" s="199"/>
      <c r="D312" s="184" t="s">
        <v>141</v>
      </c>
      <c r="E312" s="185">
        <v>47223</v>
      </c>
      <c r="F312" s="186">
        <v>6.8750000000000006E-2</v>
      </c>
      <c r="G312" s="186">
        <v>6.83E-2</v>
      </c>
      <c r="H312" s="186">
        <v>7.0000000000000007E-2</v>
      </c>
      <c r="I312" s="187">
        <v>6.8759500000000001E-2</v>
      </c>
      <c r="J312" s="195">
        <v>6.8900000000000003E-2</v>
      </c>
      <c r="K312" s="216">
        <v>19374700</v>
      </c>
      <c r="L312" s="216">
        <v>7100000</v>
      </c>
      <c r="M312" s="188">
        <f t="shared" si="52"/>
        <v>2.7288309859154931</v>
      </c>
    </row>
    <row r="313" spans="1:13" ht="12.75" customHeight="1" outlineLevel="1" x14ac:dyDescent="0.2">
      <c r="A313" s="191"/>
      <c r="B313" s="189"/>
      <c r="C313" s="192"/>
      <c r="D313" s="184" t="s">
        <v>140</v>
      </c>
      <c r="E313" s="185">
        <v>48990</v>
      </c>
      <c r="F313" s="186">
        <v>6.6250000000000003E-2</v>
      </c>
      <c r="G313" s="186">
        <v>6.9599999999999995E-2</v>
      </c>
      <c r="H313" s="186">
        <v>7.0999999999999994E-2</v>
      </c>
      <c r="I313" s="196">
        <v>7.0099800000000004E-2</v>
      </c>
      <c r="J313" s="197">
        <v>7.0199999999999999E-2</v>
      </c>
      <c r="K313" s="216">
        <v>15052800</v>
      </c>
      <c r="L313" s="216">
        <v>10300000</v>
      </c>
      <c r="M313" s="188">
        <f t="shared" si="52"/>
        <v>1.4614368932038835</v>
      </c>
    </row>
    <row r="314" spans="1:13" ht="12.75" customHeight="1" outlineLevel="1" x14ac:dyDescent="0.2">
      <c r="A314" s="191"/>
      <c r="B314" s="189"/>
      <c r="C314" s="192"/>
      <c r="D314" s="184" t="s">
        <v>138</v>
      </c>
      <c r="E314" s="185">
        <v>50571</v>
      </c>
      <c r="F314" s="186">
        <v>7.1249999999999994E-2</v>
      </c>
      <c r="G314" s="186">
        <v>7.0800000000000002E-2</v>
      </c>
      <c r="H314" s="186">
        <v>7.2999999999999995E-2</v>
      </c>
      <c r="I314" s="187">
        <v>7.1399000000000004E-2</v>
      </c>
      <c r="J314" s="197">
        <v>7.1399000000000004E-2</v>
      </c>
      <c r="K314" s="216">
        <v>3969400</v>
      </c>
      <c r="L314" s="216">
        <v>1400000</v>
      </c>
      <c r="M314" s="188">
        <f t="shared" si="52"/>
        <v>2.8352857142857144</v>
      </c>
    </row>
    <row r="315" spans="1:13" ht="12.75" customHeight="1" outlineLevel="1" x14ac:dyDescent="0.2">
      <c r="A315" s="191"/>
      <c r="B315" s="189"/>
      <c r="C315" s="192"/>
      <c r="D315" s="184" t="s">
        <v>137</v>
      </c>
      <c r="E315" s="185">
        <v>52397</v>
      </c>
      <c r="F315" s="186">
        <v>7.1249999999999994E-2</v>
      </c>
      <c r="G315" s="186">
        <v>7.1099999999999997E-2</v>
      </c>
      <c r="H315" s="186">
        <v>7.2499999999999995E-2</v>
      </c>
      <c r="I315" s="187">
        <v>7.1468900000000002E-2</v>
      </c>
      <c r="J315" s="195">
        <v>7.1468900000000002E-2</v>
      </c>
      <c r="K315" s="220">
        <v>2482300</v>
      </c>
      <c r="L315" s="220">
        <v>250000</v>
      </c>
      <c r="M315" s="188">
        <f t="shared" si="52"/>
        <v>9.9291999999999998</v>
      </c>
    </row>
    <row r="316" spans="1:13" ht="12.75" customHeight="1" outlineLevel="1" x14ac:dyDescent="0.2">
      <c r="A316" s="191"/>
      <c r="B316" s="200"/>
      <c r="C316" s="192"/>
      <c r="D316" s="184" t="s">
        <v>146</v>
      </c>
      <c r="E316" s="185">
        <v>56445</v>
      </c>
      <c r="F316" s="186">
        <v>6.8750000000000006E-2</v>
      </c>
      <c r="G316" s="186">
        <v>7.0800000000000002E-2</v>
      </c>
      <c r="H316" s="186">
        <v>7.2400000000000006E-2</v>
      </c>
      <c r="I316" s="197">
        <v>7.1297899999999997E-2</v>
      </c>
      <c r="J316" s="196">
        <v>7.1297899999999997E-2</v>
      </c>
      <c r="K316" s="220">
        <v>4630000</v>
      </c>
      <c r="L316" s="220">
        <v>1150000</v>
      </c>
      <c r="M316" s="201">
        <f t="shared" si="52"/>
        <v>4.0260869565217394</v>
      </c>
    </row>
    <row r="317" spans="1:13" s="1" customFormat="1" ht="12.75" customHeight="1" outlineLevel="1" x14ac:dyDescent="0.2">
      <c r="A317" s="296" t="s">
        <v>121</v>
      </c>
      <c r="B317" s="297"/>
      <c r="C317" s="298"/>
      <c r="D317" s="298"/>
      <c r="E317" s="298"/>
      <c r="F317" s="298"/>
      <c r="G317" s="298"/>
      <c r="H317" s="298"/>
      <c r="I317" s="298"/>
      <c r="J317" s="299"/>
      <c r="K317" s="190">
        <f>SUM(K310:K316)</f>
        <v>57190200</v>
      </c>
      <c r="L317" s="190">
        <f>SUM(L310:L316)</f>
        <v>22000000</v>
      </c>
      <c r="M317" s="193"/>
    </row>
    <row r="318" spans="1:13" x14ac:dyDescent="0.2">
      <c r="A318" s="301" t="s">
        <v>235</v>
      </c>
      <c r="B318" s="302"/>
      <c r="C318" s="302"/>
      <c r="D318" s="302"/>
      <c r="E318" s="302"/>
      <c r="F318" s="302"/>
      <c r="G318" s="302"/>
      <c r="H318" s="302"/>
      <c r="I318" s="302"/>
      <c r="J318" s="303"/>
      <c r="K318" s="173">
        <f>K282+K290+K293+K301+K309+K317</f>
        <v>209130444</v>
      </c>
      <c r="L318" s="173">
        <f>L282+L290+L293+L301+L309+L317</f>
        <v>121072744</v>
      </c>
      <c r="M318" s="105"/>
    </row>
    <row r="319" spans="1:13" x14ac:dyDescent="0.2">
      <c r="A319" s="301" t="s">
        <v>243</v>
      </c>
      <c r="B319" s="302"/>
      <c r="C319" s="302"/>
      <c r="D319" s="302"/>
      <c r="E319" s="302"/>
      <c r="F319" s="302"/>
      <c r="G319" s="302"/>
      <c r="H319" s="302"/>
      <c r="I319" s="302"/>
      <c r="J319" s="303"/>
      <c r="K319" s="173">
        <f>K275+K318</f>
        <v>1270932845</v>
      </c>
      <c r="L319" s="173">
        <f>L275+L318</f>
        <v>662425145</v>
      </c>
      <c r="M319" s="165"/>
    </row>
    <row r="320" spans="1:13" x14ac:dyDescent="0.2">
      <c r="A320" s="164">
        <v>45503</v>
      </c>
      <c r="B320" s="164">
        <v>45505</v>
      </c>
      <c r="C320" s="160" t="s">
        <v>136</v>
      </c>
      <c r="D320" s="172" t="s">
        <v>203</v>
      </c>
      <c r="E320" s="158">
        <v>45690</v>
      </c>
      <c r="F320" s="166" t="s">
        <v>128</v>
      </c>
      <c r="G320" s="258">
        <v>6.7000000000000004E-2</v>
      </c>
      <c r="H320" s="166">
        <v>6.8000000000000005E-2</v>
      </c>
      <c r="I320" s="166">
        <v>0</v>
      </c>
      <c r="J320" s="166">
        <v>0</v>
      </c>
      <c r="K320" s="256">
        <v>2052000</v>
      </c>
      <c r="L320" s="257">
        <v>0</v>
      </c>
      <c r="M320" s="170">
        <f>IF(L320=0,0,K320/L320)</f>
        <v>0</v>
      </c>
    </row>
    <row r="321" spans="1:13" x14ac:dyDescent="0.2">
      <c r="A321" s="164"/>
      <c r="B321" s="164"/>
      <c r="C321" s="160"/>
      <c r="D321" s="172" t="s">
        <v>245</v>
      </c>
      <c r="E321" s="158">
        <v>45806</v>
      </c>
      <c r="F321" s="166" t="s">
        <v>128</v>
      </c>
      <c r="G321" s="166">
        <v>6.7000000000000004E-2</v>
      </c>
      <c r="H321" s="166">
        <v>6.93E-2</v>
      </c>
      <c r="I321" s="178">
        <v>6.7000000000000004E-2</v>
      </c>
      <c r="J321" s="178">
        <v>6.7000000000000004E-2</v>
      </c>
      <c r="K321" s="256">
        <v>3756000</v>
      </c>
      <c r="L321" s="257">
        <v>1000000</v>
      </c>
      <c r="M321" s="170">
        <f t="shared" ref="M321:M326" si="53">IF(L321=0,0,K321/L321)</f>
        <v>3.7559999999999998</v>
      </c>
    </row>
    <row r="322" spans="1:13" x14ac:dyDescent="0.2">
      <c r="A322" s="164"/>
      <c r="B322" s="158"/>
      <c r="C322" s="160"/>
      <c r="D322" s="172" t="s">
        <v>150</v>
      </c>
      <c r="E322" s="158">
        <v>46218</v>
      </c>
      <c r="F322" s="166">
        <v>4.8750000000000002E-2</v>
      </c>
      <c r="G322" s="166">
        <v>6.7000000000000004E-2</v>
      </c>
      <c r="H322" s="166">
        <v>6.9500000000000006E-2</v>
      </c>
      <c r="I322" s="175">
        <v>6.7236699999999996E-2</v>
      </c>
      <c r="J322" s="175">
        <v>6.7400000000000002E-2</v>
      </c>
      <c r="K322" s="256">
        <v>6376000</v>
      </c>
      <c r="L322" s="256">
        <v>2100000</v>
      </c>
      <c r="M322" s="170">
        <f t="shared" si="53"/>
        <v>3.0361904761904763</v>
      </c>
    </row>
    <row r="323" spans="1:13" x14ac:dyDescent="0.2">
      <c r="A323" s="156"/>
      <c r="B323" s="156"/>
      <c r="C323" s="156"/>
      <c r="D323" s="2" t="s">
        <v>151</v>
      </c>
      <c r="E323" s="158">
        <v>46949</v>
      </c>
      <c r="F323" s="177">
        <v>5.8749999999999997E-2</v>
      </c>
      <c r="G323" s="166">
        <v>6.7000000000000004E-2</v>
      </c>
      <c r="H323" s="166">
        <v>6.8699999999999997E-2</v>
      </c>
      <c r="I323" s="175">
        <v>6.7305500000000004E-2</v>
      </c>
      <c r="J323" s="175">
        <v>6.7500000000000004E-2</v>
      </c>
      <c r="K323" s="256">
        <v>2305500</v>
      </c>
      <c r="L323" s="256">
        <v>1950000</v>
      </c>
      <c r="M323" s="170">
        <f t="shared" si="53"/>
        <v>1.1823076923076923</v>
      </c>
    </row>
    <row r="324" spans="1:13" x14ac:dyDescent="0.2">
      <c r="A324" s="181"/>
      <c r="B324" s="156"/>
      <c r="C324" s="182"/>
      <c r="D324" s="172" t="s">
        <v>139</v>
      </c>
      <c r="E324" s="158">
        <v>47376</v>
      </c>
      <c r="F324" s="166">
        <v>6.6250000000000003E-2</v>
      </c>
      <c r="G324" s="166">
        <v>6.7299999999999999E-2</v>
      </c>
      <c r="H324" s="166">
        <v>6.9000000000000006E-2</v>
      </c>
      <c r="I324" s="175">
        <v>6.7498900000000001E-2</v>
      </c>
      <c r="J324" s="175">
        <v>6.7599999999999993E-2</v>
      </c>
      <c r="K324" s="256">
        <v>4093500</v>
      </c>
      <c r="L324" s="256">
        <v>1250000</v>
      </c>
      <c r="M324" s="170">
        <f t="shared" si="53"/>
        <v>3.2747999999999999</v>
      </c>
    </row>
    <row r="325" spans="1:13" x14ac:dyDescent="0.2">
      <c r="A325" s="181"/>
      <c r="B325" s="156"/>
      <c r="C325" s="182"/>
      <c r="D325" s="172" t="s">
        <v>53</v>
      </c>
      <c r="E325" s="158">
        <v>50086</v>
      </c>
      <c r="F325" s="166">
        <v>6.0999999999999999E-2</v>
      </c>
      <c r="G325" s="166">
        <v>6.9000000000000006E-2</v>
      </c>
      <c r="H325" s="166">
        <v>7.0999999999999994E-2</v>
      </c>
      <c r="I325" s="175">
        <v>6.9581500000000004E-2</v>
      </c>
      <c r="J325" s="175">
        <v>7.0000000000000007E-2</v>
      </c>
      <c r="K325" s="256">
        <v>801500</v>
      </c>
      <c r="L325" s="256">
        <v>650000</v>
      </c>
      <c r="M325" s="170">
        <f t="shared" si="53"/>
        <v>1.2330769230769232</v>
      </c>
    </row>
    <row r="326" spans="1:13" x14ac:dyDescent="0.2">
      <c r="A326" s="181"/>
      <c r="B326" s="156"/>
      <c r="C326" s="182"/>
      <c r="D326" s="172" t="s">
        <v>142</v>
      </c>
      <c r="E326" s="158">
        <v>54772</v>
      </c>
      <c r="F326" s="166">
        <v>6.8750000000000006E-2</v>
      </c>
      <c r="G326" s="166">
        <v>7.0900000000000005E-2</v>
      </c>
      <c r="H326" s="166">
        <v>7.1900000000000006E-2</v>
      </c>
      <c r="I326" s="175">
        <v>7.0998900000000004E-2</v>
      </c>
      <c r="J326" s="175">
        <v>7.0999999999999994E-2</v>
      </c>
      <c r="K326" s="256">
        <v>5303100</v>
      </c>
      <c r="L326" s="256">
        <v>1050000</v>
      </c>
      <c r="M326" s="170">
        <f t="shared" si="53"/>
        <v>5.0505714285714287</v>
      </c>
    </row>
    <row r="327" spans="1:13" x14ac:dyDescent="0.2">
      <c r="A327" s="293" t="s">
        <v>121</v>
      </c>
      <c r="B327" s="294"/>
      <c r="C327" s="294"/>
      <c r="D327" s="294"/>
      <c r="E327" s="294"/>
      <c r="F327" s="294"/>
      <c r="G327" s="294"/>
      <c r="H327" s="294"/>
      <c r="I327" s="294"/>
      <c r="J327" s="295"/>
      <c r="K327" s="255">
        <f>SUM(K320:K326)</f>
        <v>24687600</v>
      </c>
      <c r="L327" s="255">
        <f>SUM(L320:L326)</f>
        <v>8000000</v>
      </c>
      <c r="M327" s="165"/>
    </row>
    <row r="328" spans="1:13" ht="12" customHeight="1" outlineLevel="1" x14ac:dyDescent="0.2">
      <c r="A328" s="198">
        <v>45510</v>
      </c>
      <c r="B328" s="215">
        <v>45512</v>
      </c>
      <c r="C328" s="199" t="s">
        <v>136</v>
      </c>
      <c r="D328" s="184" t="s">
        <v>247</v>
      </c>
      <c r="E328" s="185">
        <v>45588</v>
      </c>
      <c r="F328" s="186" t="s">
        <v>128</v>
      </c>
      <c r="G328" s="202">
        <v>6.7000000000000004E-2</v>
      </c>
      <c r="H328" s="202">
        <v>6.7000000000000004E-2</v>
      </c>
      <c r="I328" s="194" t="s">
        <v>130</v>
      </c>
      <c r="J328" s="194" t="s">
        <v>130</v>
      </c>
      <c r="K328" s="216">
        <v>2025000</v>
      </c>
      <c r="L328" s="216">
        <v>0</v>
      </c>
      <c r="M328" s="188">
        <f t="shared" ref="M328:M335" si="54">IF(L328=0,0,K328/L328)</f>
        <v>0</v>
      </c>
    </row>
    <row r="329" spans="1:13" ht="12" customHeight="1" outlineLevel="1" x14ac:dyDescent="0.2">
      <c r="A329" s="198"/>
      <c r="B329" s="183"/>
      <c r="C329" s="199"/>
      <c r="D329" s="184" t="s">
        <v>248</v>
      </c>
      <c r="E329" s="185">
        <v>45848</v>
      </c>
      <c r="F329" s="186" t="s">
        <v>128</v>
      </c>
      <c r="G329" s="186">
        <v>6.5299999999999997E-2</v>
      </c>
      <c r="H329" s="202">
        <v>6.7000000000000004E-2</v>
      </c>
      <c r="I329" s="202">
        <v>6.5484000000000001E-2</v>
      </c>
      <c r="J329" s="203">
        <v>6.5500000000000003E-2</v>
      </c>
      <c r="K329" s="216">
        <v>4837000</v>
      </c>
      <c r="L329" s="216">
        <v>2000000</v>
      </c>
      <c r="M329" s="188">
        <f t="shared" si="54"/>
        <v>2.4184999999999999</v>
      </c>
    </row>
    <row r="330" spans="1:13" ht="12.75" customHeight="1" outlineLevel="1" x14ac:dyDescent="0.2">
      <c r="A330" s="198"/>
      <c r="B330" s="185"/>
      <c r="C330" s="199"/>
      <c r="D330" s="184" t="s">
        <v>141</v>
      </c>
      <c r="E330" s="185">
        <v>47223</v>
      </c>
      <c r="F330" s="186">
        <v>6.8750000000000006E-2</v>
      </c>
      <c r="G330" s="186">
        <v>6.6299999999999998E-2</v>
      </c>
      <c r="H330" s="186">
        <v>6.8000000000000005E-2</v>
      </c>
      <c r="I330" s="187">
        <v>6.6597100000000006E-2</v>
      </c>
      <c r="J330" s="195">
        <v>6.6699999999999995E-2</v>
      </c>
      <c r="K330" s="216">
        <v>10628500</v>
      </c>
      <c r="L330" s="216">
        <v>3850000</v>
      </c>
      <c r="M330" s="188">
        <f t="shared" si="54"/>
        <v>2.7606493506493508</v>
      </c>
    </row>
    <row r="331" spans="1:13" ht="12.75" customHeight="1" outlineLevel="1" x14ac:dyDescent="0.2">
      <c r="A331" s="191"/>
      <c r="B331" s="189"/>
      <c r="C331" s="192"/>
      <c r="D331" s="184" t="s">
        <v>162</v>
      </c>
      <c r="E331" s="185">
        <v>47771</v>
      </c>
      <c r="F331" s="186">
        <v>7.3749999999999996E-2</v>
      </c>
      <c r="G331" s="186">
        <v>6.7000000000000004E-2</v>
      </c>
      <c r="H331" s="186">
        <v>7.0000000000000007E-2</v>
      </c>
      <c r="I331" s="202">
        <v>6.7000000000000004E-2</v>
      </c>
      <c r="J331" s="202">
        <v>6.7000000000000004E-2</v>
      </c>
      <c r="K331" s="216">
        <v>1038000</v>
      </c>
      <c r="L331" s="219">
        <v>550000</v>
      </c>
      <c r="M331" s="188">
        <f t="shared" si="54"/>
        <v>1.8872727272727272</v>
      </c>
    </row>
    <row r="332" spans="1:13" ht="12.75" customHeight="1" outlineLevel="1" x14ac:dyDescent="0.2">
      <c r="A332" s="191"/>
      <c r="B332" s="189"/>
      <c r="C332" s="192"/>
      <c r="D332" s="184" t="s">
        <v>249</v>
      </c>
      <c r="E332" s="185">
        <v>49505</v>
      </c>
      <c r="F332" s="186">
        <v>6.7500000000000004E-2</v>
      </c>
      <c r="G332" s="186">
        <v>6.7500000000000004E-2</v>
      </c>
      <c r="H332" s="186">
        <v>6.9500000000000006E-2</v>
      </c>
      <c r="I332" s="196">
        <v>6.8120100000000003E-2</v>
      </c>
      <c r="J332" s="197">
        <v>6.83E-2</v>
      </c>
      <c r="K332" s="216">
        <v>37103200</v>
      </c>
      <c r="L332" s="216">
        <v>10650000</v>
      </c>
      <c r="M332" s="188">
        <f t="shared" si="54"/>
        <v>3.4838685446009388</v>
      </c>
    </row>
    <row r="333" spans="1:13" ht="12.75" customHeight="1" outlineLevel="1" x14ac:dyDescent="0.2">
      <c r="A333" s="191"/>
      <c r="B333" s="189"/>
      <c r="C333" s="192"/>
      <c r="D333" s="184" t="s">
        <v>138</v>
      </c>
      <c r="E333" s="185">
        <v>50571</v>
      </c>
      <c r="F333" s="186">
        <v>7.1249999999999994E-2</v>
      </c>
      <c r="G333" s="186">
        <v>6.9400000000000003E-2</v>
      </c>
      <c r="H333" s="186">
        <v>7.1499999999999994E-2</v>
      </c>
      <c r="I333" s="187">
        <v>6.9595000000000004E-2</v>
      </c>
      <c r="J333" s="197">
        <v>6.9699999999999998E-2</v>
      </c>
      <c r="K333" s="216">
        <v>5529500</v>
      </c>
      <c r="L333" s="216">
        <v>2600000</v>
      </c>
      <c r="M333" s="188">
        <f t="shared" si="54"/>
        <v>2.1267307692307691</v>
      </c>
    </row>
    <row r="334" spans="1:13" ht="12.75" customHeight="1" outlineLevel="1" x14ac:dyDescent="0.2">
      <c r="A334" s="191"/>
      <c r="B334" s="189"/>
      <c r="C334" s="192"/>
      <c r="D334" s="184" t="s">
        <v>137</v>
      </c>
      <c r="E334" s="185">
        <v>52397</v>
      </c>
      <c r="F334" s="186">
        <v>7.1249999999999994E-2</v>
      </c>
      <c r="G334" s="186">
        <v>6.9599999999999995E-2</v>
      </c>
      <c r="H334" s="186">
        <v>7.1499999999999994E-2</v>
      </c>
      <c r="I334" s="187">
        <v>7.0094799999999999E-2</v>
      </c>
      <c r="J334" s="195">
        <v>7.0300000000000001E-2</v>
      </c>
      <c r="K334" s="220">
        <v>3630800</v>
      </c>
      <c r="L334" s="220">
        <v>1850000</v>
      </c>
      <c r="M334" s="188">
        <f t="shared" si="54"/>
        <v>1.9625945945945946</v>
      </c>
    </row>
    <row r="335" spans="1:13" ht="12.75" customHeight="1" outlineLevel="1" x14ac:dyDescent="0.2">
      <c r="A335" s="191"/>
      <c r="B335" s="200"/>
      <c r="C335" s="192"/>
      <c r="D335" s="184" t="s">
        <v>146</v>
      </c>
      <c r="E335" s="185">
        <v>56445</v>
      </c>
      <c r="F335" s="186">
        <v>6.8750000000000006E-2</v>
      </c>
      <c r="G335" s="186">
        <v>6.9699999999999998E-2</v>
      </c>
      <c r="H335" s="186">
        <v>7.0999999999999994E-2</v>
      </c>
      <c r="I335" s="197">
        <v>7.0191900000000002E-2</v>
      </c>
      <c r="J335" s="196">
        <v>7.0400000000000004E-2</v>
      </c>
      <c r="K335" s="220">
        <v>2201800</v>
      </c>
      <c r="L335" s="220">
        <v>1500000</v>
      </c>
      <c r="M335" s="201">
        <f t="shared" si="54"/>
        <v>1.4678666666666667</v>
      </c>
    </row>
    <row r="336" spans="1:13" s="1" customFormat="1" ht="12.75" customHeight="1" outlineLevel="1" x14ac:dyDescent="0.2">
      <c r="A336" s="296" t="s">
        <v>121</v>
      </c>
      <c r="B336" s="297"/>
      <c r="C336" s="298"/>
      <c r="D336" s="298"/>
      <c r="E336" s="298"/>
      <c r="F336" s="298"/>
      <c r="G336" s="298"/>
      <c r="H336" s="298"/>
      <c r="I336" s="298"/>
      <c r="J336" s="299"/>
      <c r="K336" s="190">
        <f>SUM(K328:K335)</f>
        <v>66993800</v>
      </c>
      <c r="L336" s="190">
        <f>SUM(L328:L335)</f>
        <v>23000000</v>
      </c>
      <c r="M336" s="193"/>
    </row>
    <row r="337" spans="1:13" x14ac:dyDescent="0.2">
      <c r="A337" s="284">
        <v>45516</v>
      </c>
      <c r="B337" s="284">
        <v>45519</v>
      </c>
      <c r="C337" s="280" t="s">
        <v>172</v>
      </c>
      <c r="D337" s="281" t="s">
        <v>251</v>
      </c>
      <c r="E337" s="284">
        <v>53858</v>
      </c>
      <c r="F337" s="282">
        <v>6.7500000000000004E-2</v>
      </c>
      <c r="G337" s="283" t="s">
        <v>130</v>
      </c>
      <c r="H337" s="283" t="s">
        <v>130</v>
      </c>
      <c r="I337" s="282">
        <v>6.7500000000000004E-2</v>
      </c>
      <c r="J337" s="277" t="s">
        <v>130</v>
      </c>
      <c r="K337" s="278">
        <v>600000</v>
      </c>
      <c r="L337" s="278">
        <f t="shared" ref="L337" si="55">K337</f>
        <v>600000</v>
      </c>
      <c r="M337" s="279">
        <f t="shared" ref="M337" si="56">IF(L337=0,0,K337/L337)</f>
        <v>1</v>
      </c>
    </row>
    <row r="338" spans="1:13" x14ac:dyDescent="0.2">
      <c r="A338" s="293" t="s">
        <v>121</v>
      </c>
      <c r="B338" s="294"/>
      <c r="C338" s="294"/>
      <c r="D338" s="294"/>
      <c r="E338" s="294"/>
      <c r="F338" s="294"/>
      <c r="G338" s="294"/>
      <c r="H338" s="294"/>
      <c r="I338" s="294"/>
      <c r="J338" s="295"/>
      <c r="K338" s="255">
        <f>K337</f>
        <v>600000</v>
      </c>
      <c r="L338" s="255">
        <f>L337</f>
        <v>600000</v>
      </c>
      <c r="M338" s="165"/>
    </row>
    <row r="339" spans="1:13" x14ac:dyDescent="0.2">
      <c r="A339" s="164">
        <v>45517</v>
      </c>
      <c r="B339" s="164">
        <v>45519</v>
      </c>
      <c r="C339" s="160" t="s">
        <v>136</v>
      </c>
      <c r="D339" s="172" t="s">
        <v>203</v>
      </c>
      <c r="E339" s="158">
        <v>45690</v>
      </c>
      <c r="F339" s="166" t="s">
        <v>128</v>
      </c>
      <c r="G339" s="258">
        <v>6.4500000000000002E-2</v>
      </c>
      <c r="H339" s="166">
        <v>6.6500000000000004E-2</v>
      </c>
      <c r="I339" s="166">
        <v>6.4500000000000002E-2</v>
      </c>
      <c r="J339" s="166">
        <v>6.4500000000000002E-2</v>
      </c>
      <c r="K339" s="256">
        <v>2256000</v>
      </c>
      <c r="L339" s="257">
        <v>800000</v>
      </c>
      <c r="M339" s="170">
        <f>IF(L339=0,0,K339/L339)</f>
        <v>2.82</v>
      </c>
    </row>
    <row r="340" spans="1:13" x14ac:dyDescent="0.2">
      <c r="A340" s="164"/>
      <c r="B340" s="164"/>
      <c r="C340" s="160"/>
      <c r="D340" s="172" t="s">
        <v>245</v>
      </c>
      <c r="E340" s="158">
        <v>45441</v>
      </c>
      <c r="F340" s="166" t="s">
        <v>128</v>
      </c>
      <c r="G340" s="166">
        <v>6.5500000000000003E-2</v>
      </c>
      <c r="H340" s="166">
        <v>6.7000000000000004E-2</v>
      </c>
      <c r="I340" s="178">
        <v>6.5600000000000006E-2</v>
      </c>
      <c r="J340" s="180">
        <v>6.6000000000000003E-2</v>
      </c>
      <c r="K340" s="256">
        <v>3460000</v>
      </c>
      <c r="L340" s="257">
        <v>550000</v>
      </c>
      <c r="M340" s="170">
        <f t="shared" ref="M340:M345" si="57">IF(L340=0,0,K340/L340)</f>
        <v>6.290909090909091</v>
      </c>
    </row>
    <row r="341" spans="1:13" x14ac:dyDescent="0.2">
      <c r="A341" s="164"/>
      <c r="B341" s="158"/>
      <c r="C341" s="160"/>
      <c r="D341" s="172" t="s">
        <v>150</v>
      </c>
      <c r="E341" s="158">
        <v>46218</v>
      </c>
      <c r="F341" s="166">
        <v>4.8750000000000002E-2</v>
      </c>
      <c r="G341" s="166">
        <v>6.5699999999999995E-2</v>
      </c>
      <c r="H341" s="166">
        <v>6.8000000000000005E-2</v>
      </c>
      <c r="I341" s="175">
        <v>6.6698800000000003E-2</v>
      </c>
      <c r="J341" s="180">
        <v>6.7000000000000004E-2</v>
      </c>
      <c r="K341" s="256">
        <v>5014000</v>
      </c>
      <c r="L341" s="256">
        <v>1000000</v>
      </c>
      <c r="M341" s="170">
        <f t="shared" si="57"/>
        <v>5.0140000000000002</v>
      </c>
    </row>
    <row r="342" spans="1:13" x14ac:dyDescent="0.2">
      <c r="A342" s="156"/>
      <c r="B342" s="156"/>
      <c r="C342" s="156"/>
      <c r="D342" s="2" t="s">
        <v>151</v>
      </c>
      <c r="E342" s="158">
        <v>46949</v>
      </c>
      <c r="F342" s="177">
        <v>5.8749999999999997E-2</v>
      </c>
      <c r="G342" s="166">
        <v>6.6100000000000006E-2</v>
      </c>
      <c r="H342" s="166">
        <v>7.0000000000000007E-2</v>
      </c>
      <c r="I342" s="175">
        <v>6.6675700000000004E-2</v>
      </c>
      <c r="J342" s="166">
        <v>6.7000000000000004E-2</v>
      </c>
      <c r="K342" s="256">
        <v>2853000</v>
      </c>
      <c r="L342" s="256">
        <v>2650000</v>
      </c>
      <c r="M342" s="170">
        <f t="shared" si="57"/>
        <v>1.0766037735849057</v>
      </c>
    </row>
    <row r="343" spans="1:13" x14ac:dyDescent="0.2">
      <c r="A343" s="181"/>
      <c r="B343" s="156"/>
      <c r="C343" s="182"/>
      <c r="D343" s="2" t="s">
        <v>53</v>
      </c>
      <c r="E343" s="158">
        <v>50086</v>
      </c>
      <c r="F343" s="177">
        <v>6.0999999999999999E-2</v>
      </c>
      <c r="G343" s="166">
        <v>6.7900000000000002E-2</v>
      </c>
      <c r="H343" s="166">
        <v>7.0199999999999999E-2</v>
      </c>
      <c r="I343" s="175">
        <v>6.8662200000000007E-2</v>
      </c>
      <c r="J343" s="166">
        <v>6.93E-2</v>
      </c>
      <c r="K343" s="256">
        <v>1112700</v>
      </c>
      <c r="L343" s="256">
        <v>900000</v>
      </c>
      <c r="M343" s="170">
        <f t="shared" si="57"/>
        <v>1.2363333333333333</v>
      </c>
    </row>
    <row r="344" spans="1:13" x14ac:dyDescent="0.2">
      <c r="A344" s="181"/>
      <c r="B344" s="156"/>
      <c r="C344" s="182"/>
      <c r="D344" s="2" t="s">
        <v>152</v>
      </c>
      <c r="E344" s="158">
        <v>51697</v>
      </c>
      <c r="F344" s="177">
        <v>6.6250000000000003E-2</v>
      </c>
      <c r="G344" s="166">
        <v>6.83E-2</v>
      </c>
      <c r="H344" s="166">
        <v>6.9699999999999998E-2</v>
      </c>
      <c r="I344" s="175">
        <v>6.9169999999999995E-2</v>
      </c>
      <c r="J344" s="166">
        <v>6.9599999999999995E-2</v>
      </c>
      <c r="K344" s="256">
        <v>160000</v>
      </c>
      <c r="L344" s="256">
        <v>150000</v>
      </c>
      <c r="M344" s="170">
        <f t="shared" si="57"/>
        <v>1.0666666666666667</v>
      </c>
    </row>
    <row r="345" spans="1:13" x14ac:dyDescent="0.2">
      <c r="A345" s="181"/>
      <c r="B345" s="156"/>
      <c r="C345" s="182"/>
      <c r="D345" s="172" t="s">
        <v>142</v>
      </c>
      <c r="E345" s="158">
        <v>54772</v>
      </c>
      <c r="F345" s="166">
        <v>6.8750000000000006E-2</v>
      </c>
      <c r="G345" s="166">
        <v>7.0000000000000007E-2</v>
      </c>
      <c r="H345" s="166">
        <v>7.1999999999999995E-2</v>
      </c>
      <c r="I345" s="175">
        <v>7.03955E-2</v>
      </c>
      <c r="J345" s="175">
        <v>7.0699999999999999E-2</v>
      </c>
      <c r="K345" s="256">
        <v>3112500</v>
      </c>
      <c r="L345" s="256">
        <v>1950000</v>
      </c>
      <c r="M345" s="170">
        <f t="shared" si="57"/>
        <v>1.5961538461538463</v>
      </c>
    </row>
    <row r="346" spans="1:13" x14ac:dyDescent="0.2">
      <c r="A346" s="293" t="s">
        <v>121</v>
      </c>
      <c r="B346" s="294"/>
      <c r="C346" s="294"/>
      <c r="D346" s="294"/>
      <c r="E346" s="294"/>
      <c r="F346" s="294"/>
      <c r="G346" s="294"/>
      <c r="H346" s="294"/>
      <c r="I346" s="294"/>
      <c r="J346" s="295"/>
      <c r="K346" s="255">
        <f>SUM(K339:K345)</f>
        <v>17968200</v>
      </c>
      <c r="L346" s="255">
        <f>SUM(L339:L345)</f>
        <v>8000000</v>
      </c>
      <c r="M346" s="165"/>
    </row>
    <row r="347" spans="1:13" x14ac:dyDescent="0.2">
      <c r="A347" s="301" t="s">
        <v>246</v>
      </c>
      <c r="B347" s="302"/>
      <c r="C347" s="302"/>
      <c r="D347" s="302"/>
      <c r="E347" s="302"/>
      <c r="F347" s="302"/>
      <c r="G347" s="302"/>
      <c r="H347" s="302"/>
      <c r="I347" s="302"/>
      <c r="J347" s="303"/>
      <c r="K347" s="173">
        <f>K327+K336+K338+K346</f>
        <v>110249600</v>
      </c>
      <c r="L347" s="173">
        <f>L327+L336+L338+L346</f>
        <v>39600000</v>
      </c>
      <c r="M347" s="105"/>
    </row>
    <row r="348" spans="1:13" x14ac:dyDescent="0.2">
      <c r="A348" s="301" t="s">
        <v>250</v>
      </c>
      <c r="B348" s="302"/>
      <c r="C348" s="302"/>
      <c r="D348" s="302"/>
      <c r="E348" s="302"/>
      <c r="F348" s="302"/>
      <c r="G348" s="302"/>
      <c r="H348" s="302"/>
      <c r="I348" s="302"/>
      <c r="J348" s="303"/>
      <c r="K348" s="173">
        <f>K319+K347</f>
        <v>1381182445</v>
      </c>
      <c r="L348" s="173">
        <f>L319+L347</f>
        <v>702025145</v>
      </c>
      <c r="M348" s="165"/>
    </row>
  </sheetData>
  <mergeCells count="69">
    <mergeCell ref="A327:J327"/>
    <mergeCell ref="A348:J348"/>
    <mergeCell ref="A317:J317"/>
    <mergeCell ref="A301:J301"/>
    <mergeCell ref="A309:J309"/>
    <mergeCell ref="A318:J318"/>
    <mergeCell ref="A319:J319"/>
    <mergeCell ref="A346:J346"/>
    <mergeCell ref="A338:J338"/>
    <mergeCell ref="A347:J347"/>
    <mergeCell ref="A137:J137"/>
    <mergeCell ref="A246:J246"/>
    <mergeCell ref="A238:J238"/>
    <mergeCell ref="A153:J153"/>
    <mergeCell ref="A145:J145"/>
    <mergeCell ref="A154:J154"/>
    <mergeCell ref="A155:J155"/>
    <mergeCell ref="A188:J188"/>
    <mergeCell ref="A227:J227"/>
    <mergeCell ref="A275:J275"/>
    <mergeCell ref="A176:J176"/>
    <mergeCell ref="A180:J180"/>
    <mergeCell ref="A204:J204"/>
    <mergeCell ref="A236:J236"/>
    <mergeCell ref="A257:J257"/>
    <mergeCell ref="A219:J219"/>
    <mergeCell ref="A265:J265"/>
    <mergeCell ref="A177:J177"/>
    <mergeCell ref="A178:J178"/>
    <mergeCell ref="A196:J196"/>
    <mergeCell ref="A249:J249"/>
    <mergeCell ref="A273:J273"/>
    <mergeCell ref="A92:J92"/>
    <mergeCell ref="A100:J100"/>
    <mergeCell ref="A84:J84"/>
    <mergeCell ref="A293:J293"/>
    <mergeCell ref="A111:J111"/>
    <mergeCell ref="A108:J108"/>
    <mergeCell ref="A129:J129"/>
    <mergeCell ref="A120:J120"/>
    <mergeCell ref="A121:J121"/>
    <mergeCell ref="A119:J119"/>
    <mergeCell ref="A290:J290"/>
    <mergeCell ref="A274:J274"/>
    <mergeCell ref="A237:J237"/>
    <mergeCell ref="A158:J158"/>
    <mergeCell ref="A166:J166"/>
    <mergeCell ref="A174:J174"/>
    <mergeCell ref="A29:J29"/>
    <mergeCell ref="A30:A33"/>
    <mergeCell ref="B30:B33"/>
    <mergeCell ref="C30:C33"/>
    <mergeCell ref="A34:J34"/>
    <mergeCell ref="A282:J282"/>
    <mergeCell ref="A336:J336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8671875" defaultRowHeight="13.2" x14ac:dyDescent="0.25"/>
  <cols>
    <col min="4" max="4" width="12.6640625" bestFit="1" customWidth="1"/>
    <col min="5" max="5" width="9.6640625" bestFit="1" customWidth="1"/>
    <col min="6" max="12" width="6.33203125" bestFit="1" customWidth="1"/>
    <col min="13" max="13" width="17.44140625" bestFit="1" customWidth="1"/>
    <col min="14" max="16" width="16.44140625" bestFit="1" customWidth="1"/>
  </cols>
  <sheetData>
    <row r="3" spans="2:16" x14ac:dyDescent="0.25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5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5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5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5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3173C3A8CFD4EA7D82D1D593F81CD" ma:contentTypeVersion="15" ma:contentTypeDescription="Create a new document." ma:contentTypeScope="" ma:versionID="022dd8a092cb0806395d355110f2f9e2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9e2a2e3091d1f984ad06404ae7bc47af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84BB2-FA9A-413F-8582-81A10247FFEE}"/>
</file>

<file path=customXml/itemProps2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Aisya Rahmawati</cp:lastModifiedBy>
  <cp:lastPrinted>2020-03-18T18:47:42Z</cp:lastPrinted>
  <dcterms:created xsi:type="dcterms:W3CDTF">2010-01-14T01:56:27Z</dcterms:created>
  <dcterms:modified xsi:type="dcterms:W3CDTF">2024-08-20T03:51:40Z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