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.sharepoint.com/sites/HKEP/Shared Documents/General/2024/01. RENLANG, LELANG, PP/02 LELANG/Ringkasan Hasil Penerbitan/"/>
    </mc:Choice>
  </mc:AlternateContent>
  <xr:revisionPtr revIDLastSave="1" documentId="8_{7B980935-2A89-4864-9F8B-F563C0C69230}" xr6:coauthVersionLast="47" xr6:coauthVersionMax="47" xr10:uidLastSave="{3DE52723-35BB-4B56-9557-134B7FC108BA}"/>
  <bookViews>
    <workbookView xWindow="-110" yWindow="-110" windowWidth="19420" windowHeight="1030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76" i="1" l="1"/>
  <c r="K176" i="1"/>
  <c r="L175" i="1"/>
  <c r="K175" i="1"/>
  <c r="L174" i="1"/>
  <c r="K174" i="1"/>
  <c r="M173" i="1"/>
  <c r="M172" i="1"/>
  <c r="M171" i="1"/>
  <c r="M170" i="1"/>
  <c r="M169" i="1"/>
  <c r="M168" i="1"/>
  <c r="M167" i="1"/>
  <c r="L166" i="1"/>
  <c r="K166" i="1"/>
  <c r="M165" i="1"/>
  <c r="M164" i="1"/>
  <c r="M163" i="1"/>
  <c r="M162" i="1"/>
  <c r="M161" i="1"/>
  <c r="M160" i="1"/>
  <c r="M159" i="1"/>
  <c r="L158" i="1"/>
  <c r="K158" i="1"/>
  <c r="M157" i="1"/>
  <c r="M156" i="1"/>
  <c r="L153" i="1"/>
  <c r="K153" i="1"/>
  <c r="M152" i="1"/>
  <c r="M151" i="1"/>
  <c r="M150" i="1"/>
  <c r="M149" i="1"/>
  <c r="M148" i="1"/>
  <c r="M147" i="1"/>
  <c r="M146" i="1"/>
  <c r="L145" i="1"/>
  <c r="K145" i="1"/>
  <c r="M144" i="1"/>
  <c r="M143" i="1"/>
  <c r="M142" i="1"/>
  <c r="M141" i="1"/>
  <c r="M140" i="1"/>
  <c r="M139" i="1"/>
  <c r="M138" i="1"/>
  <c r="L137" i="1"/>
  <c r="K137" i="1"/>
  <c r="M136" i="1"/>
  <c r="M135" i="1"/>
  <c r="M134" i="1"/>
  <c r="M133" i="1"/>
  <c r="M132" i="1"/>
  <c r="M131" i="1"/>
  <c r="M130" i="1"/>
  <c r="K129" i="1"/>
  <c r="K154" i="1" s="1"/>
  <c r="L119" i="1"/>
  <c r="K119" i="1"/>
  <c r="L129" i="1"/>
  <c r="L154" i="1" s="1"/>
  <c r="M128" i="1"/>
  <c r="M127" i="1"/>
  <c r="M126" i="1"/>
  <c r="M125" i="1"/>
  <c r="M124" i="1"/>
  <c r="M123" i="1"/>
  <c r="M122" i="1"/>
  <c r="L110" i="1"/>
  <c r="M110" i="1" s="1"/>
  <c r="L109" i="1"/>
  <c r="M109" i="1" s="1"/>
  <c r="K111" i="1"/>
  <c r="L111" i="1" l="1"/>
  <c r="M118" i="1"/>
  <c r="M117" i="1"/>
  <c r="M116" i="1"/>
  <c r="M115" i="1"/>
  <c r="M114" i="1"/>
  <c r="M113" i="1"/>
  <c r="M112" i="1"/>
  <c r="L108" i="1"/>
  <c r="K108" i="1"/>
  <c r="M107" i="1"/>
  <c r="M106" i="1"/>
  <c r="M105" i="1"/>
  <c r="M104" i="1"/>
  <c r="M103" i="1"/>
  <c r="M102" i="1"/>
  <c r="M101" i="1"/>
  <c r="L100" i="1"/>
  <c r="K100" i="1"/>
  <c r="M99" i="1"/>
  <c r="M98" i="1"/>
  <c r="M97" i="1"/>
  <c r="M96" i="1"/>
  <c r="M95" i="1"/>
  <c r="M94" i="1"/>
  <c r="M93" i="1"/>
  <c r="L92" i="1"/>
  <c r="K92" i="1"/>
  <c r="M91" i="1"/>
  <c r="M90" i="1"/>
  <c r="M89" i="1"/>
  <c r="M88" i="1"/>
  <c r="M87" i="1"/>
  <c r="M86" i="1"/>
  <c r="M85" i="1"/>
  <c r="K34" i="1"/>
  <c r="L33" i="1"/>
  <c r="M33" i="1" s="1"/>
  <c r="L32" i="1"/>
  <c r="M32" i="1" s="1"/>
  <c r="L31" i="1"/>
  <c r="M31" i="1" s="1"/>
  <c r="L30" i="1"/>
  <c r="M30" i="1" s="1"/>
  <c r="K29" i="1"/>
  <c r="L28" i="1"/>
  <c r="M28" i="1" s="1"/>
  <c r="L27" i="1"/>
  <c r="M27" i="1" s="1"/>
  <c r="L26" i="1"/>
  <c r="K26" i="1"/>
  <c r="M25" i="1"/>
  <c r="M24" i="1"/>
  <c r="M23" i="1"/>
  <c r="M21" i="1"/>
  <c r="L19" i="1"/>
  <c r="K19" i="1"/>
  <c r="M18" i="1"/>
  <c r="M17" i="1"/>
  <c r="M16" i="1"/>
  <c r="M15" i="1"/>
  <c r="M14" i="1"/>
  <c r="M13" i="1"/>
  <c r="L11" i="1"/>
  <c r="K11" i="1"/>
  <c r="M10" i="1"/>
  <c r="M8" i="1"/>
  <c r="M7" i="1"/>
  <c r="M6" i="1"/>
  <c r="M5" i="1"/>
  <c r="M4" i="1"/>
  <c r="K120" i="1" l="1"/>
  <c r="L120" i="1"/>
  <c r="L121" i="1" s="1"/>
  <c r="L29" i="1"/>
  <c r="L34" i="1"/>
  <c r="L84" i="1"/>
  <c r="M79" i="1"/>
  <c r="K84" i="1" l="1"/>
  <c r="M83" i="1"/>
  <c r="M82" i="1"/>
  <c r="M81" i="1"/>
  <c r="M80" i="1"/>
  <c r="M78" i="1"/>
  <c r="M77" i="1"/>
  <c r="M76" i="1"/>
  <c r="L73" i="1"/>
  <c r="K73" i="1"/>
  <c r="M72" i="1"/>
  <c r="M71" i="1"/>
  <c r="M70" i="1"/>
  <c r="M69" i="1"/>
  <c r="M68" i="1"/>
  <c r="M67" i="1"/>
  <c r="M66" i="1"/>
  <c r="L65" i="1"/>
  <c r="K65" i="1"/>
  <c r="L57" i="1"/>
  <c r="K57" i="1"/>
  <c r="L42" i="1"/>
  <c r="K42" i="1"/>
  <c r="K48" i="1"/>
  <c r="L48" i="1" s="1"/>
  <c r="K46" i="1"/>
  <c r="L46" i="1" s="1"/>
  <c r="K44" i="1"/>
  <c r="L44" i="1" s="1"/>
  <c r="L47" i="1"/>
  <c r="L45" i="1"/>
  <c r="L43" i="1"/>
  <c r="L49" i="1" l="1"/>
  <c r="L74" i="1" s="1"/>
  <c r="L155" i="1" s="1"/>
  <c r="K49" i="1"/>
  <c r="K74" i="1" s="1"/>
  <c r="M64" i="1"/>
  <c r="M63" i="1"/>
  <c r="M62" i="1"/>
  <c r="M61" i="1"/>
  <c r="M60" i="1"/>
  <c r="M59" i="1"/>
  <c r="M58" i="1"/>
  <c r="M50" i="1"/>
  <c r="M51" i="1"/>
  <c r="M52" i="1"/>
  <c r="M53" i="1"/>
  <c r="M54" i="1"/>
  <c r="M55" i="1"/>
  <c r="M56" i="1"/>
  <c r="M35" i="1"/>
  <c r="M36" i="1"/>
  <c r="M41" i="1"/>
  <c r="M40" i="1"/>
  <c r="M39" i="1"/>
  <c r="M38" i="1"/>
  <c r="M37" i="1"/>
  <c r="K121" i="1" l="1"/>
  <c r="K155" i="1"/>
  <c r="K75" i="1"/>
  <c r="L75" i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<sst xmlns="http://schemas.openxmlformats.org/spreadsheetml/2006/main" count="554" uniqueCount="200">
  <si>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</si>
  <si>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</si>
  <si>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</si>
  <si>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</si>
  <si>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</si>
  <si>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</si>
  <si>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</si>
  <si>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</si>
  <si>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</si>
  <si>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</si>
  <si>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</si>
  <si>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</si>
  <si>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</si>
  <si>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</si>
  <si>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</si>
  <si>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</si>
  <si>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</si>
  <si>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</si>
  <si>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</si>
  <si>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</si>
  <si>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</si>
  <si>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</si>
  <si>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</si>
  <si>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</si>
  <si>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</si>
  <si>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</si>
  <si>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</si>
  <si>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</si>
  <si>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</si>
  <si>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</si>
  <si>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</si>
  <si>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</si>
  <si>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</si>
  <si>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</si>
  <si>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</si>
  <si>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</si>
  <si>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</si>
  <si>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</si>
  <si>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</si>
  <si>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</si>
  <si>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</si>
  <si>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</si>
  <si>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</si>
  <si>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</si>
  <si>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</si>
  <si>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</si>
  <si>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</si>
  <si>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</si>
  <si>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</si>
  <si>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</si>
  <si>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</si>
  <si>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</si>
  <si>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</si>
  <si>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</si>
  <si>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</si>
  <si>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</si>
  <si>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</si>
  <si>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</si>
  <si>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</si>
  <si>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</si>
  <si>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</si>
  <si>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</si>
  <si>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</si>
  <si>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</si>
  <si>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</si>
  <si>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</si>
  <si>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</si>
  <si>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</si>
  <si>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</si>
  <si>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</si>
  <si>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</si>
  <si>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</si>
  <si>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</si>
  <si>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</si>
  <si>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</si>
  <si>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</si>
  <si>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</si>
  <si>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</si>
  <si>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</si>
  <si>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</si>
  <si>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</si>
  <si>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</si>
  <si>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</si>
  <si>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</si>
  <si>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</si>
  <si>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</si>
  <si>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</si>
  <si>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</si>
  <si>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</si>
  <si>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</si>
  <si>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</si>
  <si>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</si>
  <si>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</si>
  <si>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</si>
  <si>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</si>
  <si>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</si>
  <si>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</si>
  <si>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</si>
  <si>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</si>
  <si>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</si>
  <si>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</si>
  <si>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</si>
  <si>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</si>
  <si>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</si>
  <si>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</si>
  <si>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</si>
  <si>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</si>
  <si>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</si>
  <si>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</si>
  <si>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</si>
  <si>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</si>
  <si>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</si>
  <si>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</si>
  <si>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</si>
  <si>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</si>
  <si>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</si>
  <si>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</si>
  <si>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</si>
  <si>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</si>
  <si>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</si>
  <si>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</si>
  <si>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</si>
  <si>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</si>
  <si>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</si>
  <si>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</si>
  <si>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</si>
  <si>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</si>
  <si>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</si>
  <si>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</si>
  <si>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</si>
  <si>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</si>
  <si>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</si>
  <si>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</si>
  <si>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</si>
  <si>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</si>
  <si>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</si>
  <si>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</si>
  <si>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FR0097</t>
  </si>
  <si>
    <t>FR0098</t>
  </si>
  <si>
    <t>PBSG001</t>
  </si>
  <si>
    <t>FR0100</t>
  </si>
  <si>
    <t>FR0101</t>
  </si>
  <si>
    <t>PBS038</t>
  </si>
  <si>
    <t>G r a n d   T o t a l   b u l a n   J a n u a r i   2 0 2 4</t>
  </si>
  <si>
    <t>SPN03240404</t>
  </si>
  <si>
    <t>SPN12250103</t>
  </si>
  <si>
    <t>FR0102</t>
  </si>
  <si>
    <t>Ringkasan Hasil Penerbitan Surat Berharga Negara Tahun 2024 (juta Rupiah) / Summary Result of Government Securities Issuance in 2024 (million Rupiah)</t>
  </si>
  <si>
    <t>SPNS09072024</t>
  </si>
  <si>
    <t>SPNS07102024</t>
  </si>
  <si>
    <t>PBS032</t>
  </si>
  <si>
    <t>PBS030</t>
  </si>
  <si>
    <t>PBS039</t>
  </si>
  <si>
    <t>SPN03240417</t>
  </si>
  <si>
    <t>SPN12250116</t>
  </si>
  <si>
    <t>Bookbuilding</t>
  </si>
  <si>
    <t>RI0329</t>
  </si>
  <si>
    <t>RI0234</t>
  </si>
  <si>
    <t>RI0254</t>
  </si>
  <si>
    <t>USD650.000.000</t>
  </si>
  <si>
    <t>USD900.000.000</t>
  </si>
  <si>
    <t>G r a n d   T o t a l   s . d .  T a n g g a l  2 5  b u l a n   J a n u a r i   2 0 2 4</t>
  </si>
  <si>
    <t>FRSDG001</t>
  </si>
  <si>
    <t>SPN03240501</t>
  </si>
  <si>
    <t>G r a n d   T o t a l   b u l a n   F e b r u a r i   2 0 2 4</t>
  </si>
  <si>
    <t>SPNS04062024</t>
  </si>
  <si>
    <t>PBS036</t>
  </si>
  <si>
    <t>PBS037</t>
  </si>
  <si>
    <t>PBS034</t>
  </si>
  <si>
    <t>SPN03240313</t>
  </si>
  <si>
    <t>SPN12241212</t>
  </si>
  <si>
    <t>FR0089</t>
  </si>
  <si>
    <t>Private Placement</t>
  </si>
  <si>
    <t>FR0076</t>
  </si>
  <si>
    <t>FR0080</t>
  </si>
  <si>
    <t>FR0088</t>
  </si>
  <si>
    <t>FR0093</t>
  </si>
  <si>
    <t>SPNS05082024</t>
  </si>
  <si>
    <t>SPNS03112024</t>
  </si>
  <si>
    <t>SPN03240515</t>
  </si>
  <si>
    <t>SPN12250213</t>
  </si>
  <si>
    <t>SPNS18112024</t>
  </si>
  <si>
    <t>G r a n d   T o t a l   s . d .  T a n g g a l   2 9   b u l a n   F e b r u a r i   2 0 2 4</t>
  </si>
  <si>
    <t>SPN12240529</t>
  </si>
  <si>
    <t>ORI025T3</t>
  </si>
  <si>
    <t>ORI025T6</t>
  </si>
  <si>
    <t>SPNS03092024</t>
  </si>
  <si>
    <t>SPNS02122024</t>
  </si>
  <si>
    <t>G r a n d   T o t a l   b u l a n   M a r e t   2 0 2 4</t>
  </si>
  <si>
    <t>SPN03240613</t>
  </si>
  <si>
    <t>SPN12250314</t>
  </si>
  <si>
    <t>G r a n d   T o t a l   s . d .  T a n g g a l   2 8   b u l a n   M a r e t   2 0 2 4</t>
  </si>
  <si>
    <t>SPN12240628</t>
  </si>
  <si>
    <t>SR020T3</t>
  </si>
  <si>
    <t>SR020T5</t>
  </si>
  <si>
    <t>SPNS22102024</t>
  </si>
  <si>
    <t>SPNS20012025</t>
  </si>
  <si>
    <t>(Greeshoe Option)</t>
  </si>
  <si>
    <t>G r a n d   T o t a l   b u l a n   A p r i l   2 0 2 4</t>
  </si>
  <si>
    <t>G r a n d   T o t a l   s . d .  T a n g g a l   2 5   b u l a n   A p r i l   2 0 2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</si>
</sst>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05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5" fontId="20" fillId="29" borderId="0" xfId="41" quotePrefix="1" applyNumberFormat="1" applyFont="1" applyFill="1" applyBorder="1" applyAlignment="1">
      <alignment horizontal="center"/>
    </xf>
    <xf numFmtId="3" fontId="25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5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0" fontId="20" fillId="29" borderId="47" xfId="0" applyFont="1" applyFill="1" applyBorder="1" applyAlignment="1">
      <alignment horizontal="center"/>
    </xf>
    <xf numFmtId="41" fontId="20" fillId="29" borderId="47" xfId="29" quotePrefix="1" applyFont="1" applyFill="1" applyBorder="1" applyAlignment="1">
      <alignment horizontal="right"/>
    </xf>
    <xf numFmtId="164" fontId="20" fillId="29" borderId="47" xfId="29" applyNumberFormat="1" applyFont="1" applyFill="1" applyBorder="1" applyAlignment="1">
      <alignment horizontal="right"/>
    </xf>
    <xf numFmtId="164" fontId="19" fillId="29" borderId="22" xfId="29" applyNumberFormat="1" applyFont="1" applyFill="1" applyBorder="1" applyAlignment="1">
      <alignment horizontal="center"/>
    </xf>
    <xf numFmtId="43" fontId="25" fillId="0" borderId="47" xfId="28" quotePrefix="1" applyFont="1" applyFill="1" applyBorder="1" applyAlignment="1" applyProtection="1">
      <alignment horizontal="right" vertical="top" wrapText="1" readingOrder="1"/>
      <protection locked="0"/>
    </xf>
    <xf numFmtId="168" fontId="20" fillId="29" borderId="49" xfId="0" applyNumberFormat="1" applyFont="1" applyFill="1" applyBorder="1" applyAlignment="1">
      <alignment horizontal="center"/>
    </xf>
    <xf numFmtId="3" fontId="27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51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23" xfId="0" applyNumberFormat="1" applyFont="1" applyFill="1" applyBorder="1" applyAlignment="1" applyProtection="1">
      <alignment horizontal="right" vertical="top" wrapText="1" readingOrder="1"/>
      <protection locked="0"/>
    </xf>
    <xf numFmtId="3" fontId="27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164" fontId="20" fillId="0" borderId="48" xfId="29" quotePrefix="1" applyNumberFormat="1" applyFont="1" applyFill="1" applyBorder="1" applyAlignment="1">
      <alignment horizontal="center"/>
    </xf>
    <xf numFmtId="164" fontId="20" fillId="29" borderId="49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0" fontId="28" fillId="29" borderId="25" xfId="0" applyFont="1" applyFill="1" applyBorder="1" applyAlignment="1">
      <alignment vertical="center"/>
    </xf>
    <xf numFmtId="15" fontId="28" fillId="29" borderId="25" xfId="0" applyNumberFormat="1" applyFont="1" applyFill="1" applyBorder="1" applyAlignment="1">
      <alignment horizontal="center" vertical="center"/>
    </xf>
    <xf numFmtId="165" fontId="28" fillId="29" borderId="47" xfId="41" applyNumberFormat="1" applyFont="1" applyFill="1" applyBorder="1" applyAlignment="1">
      <alignment horizontal="center" vertical="center" wrapText="1"/>
    </xf>
    <xf numFmtId="165" fontId="28" fillId="29" borderId="25" xfId="41" applyNumberFormat="1" applyFont="1" applyFill="1" applyBorder="1" applyAlignment="1">
      <alignment horizontal="center" vertical="center"/>
    </xf>
    <xf numFmtId="165" fontId="28" fillId="29" borderId="47" xfId="0" applyNumberFormat="1" applyFont="1" applyFill="1" applyBorder="1" applyAlignment="1">
      <alignment horizontal="center" vertical="center"/>
    </xf>
    <xf numFmtId="41" fontId="28" fillId="29" borderId="47" xfId="29" quotePrefix="1" applyFont="1" applyFill="1" applyBorder="1" applyAlignment="1">
      <alignment vertical="center"/>
    </xf>
    <xf numFmtId="164" fontId="28" fillId="29" borderId="47" xfId="29" applyNumberFormat="1" applyFont="1" applyFill="1" applyBorder="1" applyAlignment="1">
      <alignment horizontal="right"/>
    </xf>
    <xf numFmtId="0" fontId="28" fillId="0" borderId="0" xfId="0" applyFont="1"/>
    <xf numFmtId="41" fontId="28" fillId="0" borderId="0" xfId="29" quotePrefix="1" applyFont="1" applyFill="1" applyBorder="1" applyAlignment="1">
      <alignment vertical="center"/>
    </xf>
    <xf numFmtId="41" fontId="29" fillId="29" borderId="22" xfId="29" quotePrefix="1" applyFont="1" applyFill="1" applyBorder="1" applyAlignment="1"/>
    <xf numFmtId="166" fontId="25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43" fontId="25" fillId="0" borderId="47" xfId="28" quotePrefix="1" applyFont="1" applyBorder="1" applyAlignment="1" applyProtection="1">
      <alignment horizontal="right" vertical="top" wrapText="1" readingOrder="1"/>
      <protection locked="0"/>
    </xf>
    <xf numFmtId="168" fontId="20" fillId="29" borderId="51" xfId="0" applyNumberFormat="1" applyFont="1" applyFill="1" applyBorder="1" applyAlignment="1">
      <alignment horizontal="center"/>
    </xf>
    <xf numFmtId="168" fontId="20" fillId="29" borderId="52" xfId="0" applyNumberFormat="1" applyFont="1" applyFill="1" applyBorder="1" applyAlignment="1">
      <alignment horizontal="center"/>
    </xf>
    <xf numFmtId="0" fontId="20" fillId="29" borderId="52" xfId="0" applyFont="1" applyFill="1" applyBorder="1" applyAlignment="1">
      <alignment horizontal="center"/>
    </xf>
    <xf numFmtId="0" fontId="24" fillId="29" borderId="49" xfId="0" applyFont="1" applyFill="1" applyBorder="1"/>
    <xf numFmtId="15" fontId="20" fillId="29" borderId="49" xfId="0" applyNumberFormat="1" applyFont="1" applyFill="1" applyBorder="1" applyAlignment="1">
      <alignment horizontal="center"/>
    </xf>
    <xf numFmtId="165" fontId="20" fillId="29" borderId="49" xfId="41" applyNumberFormat="1" applyFont="1" applyFill="1" applyBorder="1" applyAlignment="1">
      <alignment horizontal="center"/>
    </xf>
    <xf numFmtId="3" fontId="27" fillId="29" borderId="49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3" xfId="29" applyNumberFormat="1" applyFont="1" applyFill="1" applyBorder="1" applyAlignment="1">
      <alignment horizontal="center"/>
    </xf>
    <xf numFmtId="168" fontId="20" fillId="29" borderId="46" xfId="0" applyNumberFormat="1" applyFont="1" applyFill="1" applyBorder="1" applyAlignment="1">
      <alignment horizontal="center"/>
    </xf>
    <xf numFmtId="168" fontId="20" fillId="29" borderId="35" xfId="0" applyNumberFormat="1" applyFont="1" applyFill="1" applyBorder="1" applyAlignment="1">
      <alignment horizontal="center"/>
    </xf>
    <xf numFmtId="0" fontId="20" fillId="29" borderId="35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1" applyNumberFormat="1" applyFont="1" applyFill="1" applyBorder="1" applyAlignment="1">
      <alignment horizontal="center"/>
    </xf>
    <xf numFmtId="165" fontId="20" fillId="29" borderId="50" xfId="41" quotePrefix="1" applyNumberFormat="1" applyFont="1" applyFill="1" applyBorder="1" applyAlignment="1">
      <alignment horizontal="center"/>
    </xf>
    <xf numFmtId="3" fontId="27" fillId="29" borderId="50" xfId="0" quotePrefix="1" applyNumberFormat="1" applyFont="1" applyFill="1" applyBorder="1" applyAlignment="1" applyProtection="1">
      <alignment horizontal="right" vertical="top" wrapText="1" readingOrder="1"/>
      <protection locked="0"/>
    </xf>
    <xf numFmtId="164" fontId="20" fillId="29" borderId="54" xfId="29" applyNumberFormat="1" applyFont="1" applyFill="1" applyBorder="1" applyAlignment="1">
      <alignment horizontal="center"/>
    </xf>
    <xf numFmtId="41" fontId="19" fillId="29" borderId="50" xfId="29" quotePrefix="1" applyFont="1" applyFill="1" applyBorder="1" applyAlignment="1"/>
    <xf numFmtId="41" fontId="19" fillId="0" borderId="22" xfId="29" applyFont="1" applyFill="1" applyBorder="1" applyAlignment="1">
      <alignment horizontal="center"/>
    </xf>
    <xf numFmtId="3" fontId="27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6" fontId="27" fillId="0" borderId="47" xfId="28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0" borderId="47" xfId="28" applyNumberFormat="1" applyFont="1" applyFill="1" applyBorder="1" applyAlignment="1">
      <alignment horizontal="center"/>
    </xf>
    <xf numFmtId="168" fontId="20" fillId="0" borderId="23" xfId="0" applyNumberFormat="1" applyFont="1" applyBorder="1" applyAlignment="1">
      <alignment horizontal="center"/>
    </xf>
    <xf numFmtId="168" fontId="20" fillId="0" borderId="49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165" fontId="20" fillId="0" borderId="49" xfId="41" quotePrefix="1" applyNumberFormat="1" applyFont="1" applyFill="1" applyBorder="1" applyAlignment="1">
      <alignment horizontal="center"/>
    </xf>
    <xf numFmtId="3" fontId="27" fillId="0" borderId="51" xfId="0" quotePrefix="1" applyNumberFormat="1" applyFont="1" applyBorder="1" applyAlignment="1" applyProtection="1">
      <alignment horizontal="right" vertical="top" wrapText="1" readingOrder="1"/>
      <protection locked="0"/>
    </xf>
    <xf numFmtId="164" fontId="20" fillId="0" borderId="47" xfId="29" applyNumberFormat="1" applyFont="1" applyFill="1" applyBorder="1" applyAlignment="1">
      <alignment horizontal="center"/>
    </xf>
    <xf numFmtId="3" fontId="27" fillId="0" borderId="23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applyNumberFormat="1" applyFont="1" applyBorder="1" applyAlignment="1">
      <alignment horizontal="center"/>
    </xf>
    <xf numFmtId="3" fontId="27" fillId="0" borderId="23" xfId="0" applyNumberFormat="1" applyFont="1" applyBorder="1" applyAlignment="1" applyProtection="1">
      <alignment horizontal="right" vertical="top" wrapText="1" readingOrder="1"/>
      <protection locked="0"/>
    </xf>
    <xf numFmtId="165" fontId="20" fillId="0" borderId="0" xfId="0" quotePrefix="1" applyNumberFormat="1" applyFont="1" applyAlignment="1">
      <alignment horizontal="center"/>
    </xf>
    <xf numFmtId="3" fontId="27" fillId="0" borderId="47" xfId="0" applyNumberFormat="1" applyFont="1" applyBorder="1" applyAlignment="1" applyProtection="1">
      <alignment horizontal="right" vertical="top" wrapText="1" readingOrder="1"/>
      <protection locked="0"/>
    </xf>
    <xf numFmtId="0" fontId="19" fillId="0" borderId="50" xfId="0" applyFont="1" applyBorder="1" applyAlignment="1">
      <alignment horizontal="center"/>
    </xf>
    <xf numFmtId="164" fontId="20" fillId="0" borderId="50" xfId="29" applyNumberFormat="1" applyFont="1" applyFill="1" applyBorder="1" applyAlignment="1">
      <alignment horizontal="center"/>
    </xf>
    <xf numFmtId="164" fontId="19" fillId="0" borderId="50" xfId="29" applyNumberFormat="1" applyFont="1" applyFill="1" applyBorder="1" applyAlignment="1">
      <alignment horizontal="center"/>
    </xf>
    <xf numFmtId="168" fontId="20" fillId="0" borderId="50" xfId="0" applyNumberFormat="1" applyFont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35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15" fontId="28" fillId="29" borderId="49" xfId="0" applyNumberFormat="1" applyFont="1" applyFill="1" applyBorder="1" applyAlignment="1">
      <alignment horizontal="center" vertical="center"/>
    </xf>
    <xf numFmtId="15" fontId="28" fillId="29" borderId="50" xfId="0" applyNumberFormat="1" applyFont="1" applyFill="1" applyBorder="1" applyAlignment="1">
      <alignment horizontal="center" vertical="center"/>
    </xf>
    <xf numFmtId="0" fontId="28" fillId="29" borderId="49" xfId="0" applyFont="1" applyFill="1" applyBorder="1" applyAlignment="1">
      <alignment horizontal="center" vertical="center"/>
    </xf>
    <xf numFmtId="0" fontId="28" fillId="29" borderId="50" xfId="0" applyFont="1" applyFill="1" applyBorder="1" applyAlignment="1">
      <alignment horizontal="center" vertical="center"/>
    </xf>
    <xf numFmtId="0" fontId="29" fillId="29" borderId="24" xfId="0" applyFont="1" applyFill="1" applyBorder="1" applyAlignment="1">
      <alignment horizontal="center"/>
    </xf>
    <xf numFmtId="0" fontId="29" fillId="29" borderId="20" xfId="0" applyFont="1" applyFill="1" applyBorder="1" applyAlignment="1">
      <alignment horizontal="center"/>
    </xf>
    <xf numFmtId="0" fontId="29" fillId="29" borderId="45" xfId="0" applyFont="1" applyFill="1" applyBorder="1" applyAlignment="1">
      <alignment horizontal="center"/>
    </xf>
    <xf numFmtId="15" fontId="28" fillId="29" borderId="51" xfId="0" applyNumberFormat="1" applyFont="1" applyFill="1" applyBorder="1" applyAlignment="1">
      <alignment horizontal="center" vertical="center"/>
    </xf>
    <xf numFmtId="15" fontId="28" fillId="29" borderId="23" xfId="0" applyNumberFormat="1" applyFont="1" applyFill="1" applyBorder="1" applyAlignment="1">
      <alignment horizontal="center" vertical="center"/>
    </xf>
    <xf numFmtId="15" fontId="28" fillId="29" borderId="46" xfId="0" applyNumberFormat="1" applyFont="1" applyFill="1" applyBorder="1" applyAlignment="1">
      <alignment horizontal="center" vertical="center"/>
    </xf>
    <xf numFmtId="0" fontId="28" fillId="29" borderId="47" xfId="0" applyFont="1" applyFill="1" applyBorder="1" applyAlignment="1">
      <alignment horizontal="center" vertical="center"/>
    </xf>
    <xf numFmtId="0" fontId="19" fillId="29" borderId="46" xfId="0" applyFont="1" applyFill="1" applyBorder="1" applyAlignment="1">
      <alignment horizontal="center"/>
    </xf>
    <xf numFmtId="0" fontId="19" fillId="29" borderId="54" xfId="0" applyFont="1" applyFill="1" applyBorder="1" applyAlignment="1">
      <alignment horizontal="center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emenkeu-my.sharepoint.com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6953125" defaultRowHeight="10" x14ac:dyDescent="0.2"/>
  <cols>
    <col min="1" max="2" width="11.26953125" style="2" customWidth="1"/>
    <col min="3" max="3" width="20.7265625" style="2" customWidth="1"/>
    <col min="4" max="4" width="11.26953125" style="2" customWidth="1"/>
    <col min="5" max="9" width="10.7265625" style="2" customWidth="1"/>
    <col min="10" max="11" width="10.26953125" style="2" customWidth="1"/>
    <col min="12" max="12" width="13.453125" style="2" bestFit="1" customWidth="1"/>
    <col min="13" max="13" width="18.26953125" style="2" bestFit="1" customWidth="1"/>
    <col min="14" max="14" width="16.7265625" style="2" customWidth="1"/>
    <col min="15" max="15" width="16" style="2" bestFit="1" customWidth="1"/>
    <col min="16" max="16" width="10.7265625" style="2" customWidth="1"/>
    <col min="17" max="17" width="11.453125" style="2" bestFit="1" customWidth="1"/>
    <col min="18" max="18" width="10" style="2" customWidth="1"/>
    <col min="19" max="20" width="12" style="2" bestFit="1" customWidth="1"/>
    <col min="21" max="24" width="9.26953125" style="2"/>
    <col min="25" max="26" width="10.7265625" style="2" bestFit="1" customWidth="1"/>
    <col min="27" max="28" width="9.7265625" style="2" bestFit="1" customWidth="1"/>
    <col min="29" max="16384" width="9.26953125" style="2"/>
  </cols>
  <sheetData>
    <row r="1" spans="1:28" ht="10.5" x14ac:dyDescent="0.25">
      <c r="A1" s="1" t="s">
        <v>44</v>
      </c>
      <c r="B1" s="1"/>
    </row>
    <row r="3" spans="1:28" ht="30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5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5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5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5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5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5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5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5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5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5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5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5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5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5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5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5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5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5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5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5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5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5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5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5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5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5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5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5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5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5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5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5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5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5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5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5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5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5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5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5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5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5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5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5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5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5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5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5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74">
        <v>41016</v>
      </c>
      <c r="B78" s="276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75"/>
      <c r="B79" s="277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75"/>
      <c r="B80" s="277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75"/>
      <c r="B81" s="277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5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5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5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5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5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5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5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5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5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5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5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5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5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5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5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5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5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5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5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5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5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5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5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5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5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5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5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5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5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5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5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5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5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5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5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5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5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5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5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5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5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5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5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5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5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ht="10.5" x14ac:dyDescent="0.25">
      <c r="A219" s="1" t="s">
        <v>31</v>
      </c>
      <c r="R219" s="38"/>
    </row>
    <row r="220" spans="1:20" ht="10.5" x14ac:dyDescent="0.25">
      <c r="A220" s="1"/>
      <c r="M220" s="38"/>
      <c r="N220" s="38"/>
      <c r="O220" s="38"/>
      <c r="Q220" s="35"/>
    </row>
    <row r="221" spans="1:20" ht="27" customHeight="1" x14ac:dyDescent="0.25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" x14ac:dyDescent="0.4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ht="10.5" x14ac:dyDescent="0.25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ht="10.5" x14ac:dyDescent="0.25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ht="10.5" x14ac:dyDescent="0.25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ht="10.5" x14ac:dyDescent="0.25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78" t="s">
        <v>73</v>
      </c>
      <c r="O250" s="279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176"/>
  <sheetViews>
    <sheetView showGridLines="0" tabSelected="1" zoomScale="80" zoomScaleNormal="80" zoomScaleSheetLayoutView="115" workbookViewId="0">
      <pane xSplit="4" ySplit="3" topLeftCell="E147" activePane="bottomRight" state="frozen"/>
      <selection pane="topRight" activeCell="D1" sqref="D1"/>
      <selection pane="bottomLeft" activeCell="A4" sqref="A4"/>
      <selection pane="bottomRight" activeCell="A168" sqref="A168"/>
    </sheetView>
  </sheetViews>
  <sheetFormatPr defaultColWidth="9.26953125" defaultRowHeight="10" outlineLevelRow="1" x14ac:dyDescent="0.2"/>
  <cols>
    <col min="1" max="1" width="9.26953125" style="157" customWidth="1"/>
    <col min="2" max="2" width="12.26953125" style="157" customWidth="1"/>
    <col min="3" max="3" width="16.26953125" style="157" bestFit="1" customWidth="1"/>
    <col min="4" max="4" width="13.453125" style="2" bestFit="1" customWidth="1"/>
    <col min="5" max="5" width="13.26953125" style="157" bestFit="1" customWidth="1"/>
    <col min="6" max="6" width="12" style="159" customWidth="1"/>
    <col min="7" max="7" width="13" style="157" customWidth="1"/>
    <col min="8" max="8" width="10.7265625" style="157" customWidth="1"/>
    <col min="9" max="9" width="12.26953125" style="157" customWidth="1"/>
    <col min="10" max="10" width="11.26953125" style="157" bestFit="1" customWidth="1"/>
    <col min="11" max="11" width="16.7265625" style="157" bestFit="1" customWidth="1"/>
    <col min="12" max="12" width="15.7265625" style="157" bestFit="1" customWidth="1"/>
    <col min="13" max="13" width="8" style="157" bestFit="1" customWidth="1"/>
    <col min="14" max="16384" width="9.26953125" style="2"/>
  </cols>
  <sheetData>
    <row r="1" spans="1:13" ht="24.75" customHeight="1" x14ac:dyDescent="0.25">
      <c r="A1" s="171" t="s">
        <v>147</v>
      </c>
      <c r="B1" s="155"/>
      <c r="C1" s="155"/>
    </row>
    <row r="2" spans="1:13" x14ac:dyDescent="0.2">
      <c r="L2" s="287" t="s">
        <v>129</v>
      </c>
      <c r="M2" s="287"/>
    </row>
    <row r="3" spans="1:13" ht="31.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ht="12" customHeight="1" outlineLevel="1" x14ac:dyDescent="0.2">
      <c r="A4" s="164">
        <v>45265</v>
      </c>
      <c r="B4" s="164">
        <v>45267</v>
      </c>
      <c r="C4" s="160" t="s">
        <v>136</v>
      </c>
      <c r="D4" s="172" t="s">
        <v>165</v>
      </c>
      <c r="E4" s="158">
        <v>45447</v>
      </c>
      <c r="F4" s="166" t="s">
        <v>128</v>
      </c>
      <c r="G4" s="166">
        <v>6.25E-2</v>
      </c>
      <c r="H4" s="166">
        <v>6.3500000000000001E-2</v>
      </c>
      <c r="I4" s="166">
        <v>6.25E-2</v>
      </c>
      <c r="J4" s="166">
        <v>6.25E-2</v>
      </c>
      <c r="K4" s="174">
        <v>6055000</v>
      </c>
      <c r="L4" s="174">
        <v>2000000</v>
      </c>
      <c r="M4" s="170">
        <f>IF(L4=0,0,K4/L4)</f>
        <v>3.0274999999999999</v>
      </c>
    </row>
    <row r="5" spans="1:13" ht="12" customHeight="1" outlineLevel="1" x14ac:dyDescent="0.2">
      <c r="A5" s="164"/>
      <c r="B5" s="164"/>
      <c r="C5" s="160"/>
      <c r="D5" s="172" t="s">
        <v>166</v>
      </c>
      <c r="E5" s="158">
        <v>45884</v>
      </c>
      <c r="F5" s="166">
        <v>5.3749999999999999E-2</v>
      </c>
      <c r="G5" s="166">
        <v>6.5699999999999995E-2</v>
      </c>
      <c r="H5" s="166">
        <v>6.83E-2</v>
      </c>
      <c r="I5" s="178">
        <v>6.6583400000000001E-2</v>
      </c>
      <c r="J5" s="180">
        <v>6.6900000000000001E-2</v>
      </c>
      <c r="K5" s="174">
        <v>3018000</v>
      </c>
      <c r="L5" s="174">
        <v>500000</v>
      </c>
      <c r="M5" s="170">
        <f t="shared" ref="M5:M10" si="0">IF(L5=0,0,K5/L5)</f>
        <v>6.0359999999999996</v>
      </c>
    </row>
    <row r="6" spans="1:13" ht="12.75" customHeight="1" outlineLevel="1" x14ac:dyDescent="0.2">
      <c r="A6" s="164"/>
      <c r="B6" s="158"/>
      <c r="C6" s="160"/>
      <c r="D6" s="172" t="s">
        <v>50</v>
      </c>
      <c r="E6" s="158">
        <v>46402</v>
      </c>
      <c r="F6" s="166">
        <v>0.06</v>
      </c>
      <c r="G6" s="166">
        <v>6.5799999999999997E-2</v>
      </c>
      <c r="H6" s="166">
        <v>6.9000000000000006E-2</v>
      </c>
      <c r="I6" s="175">
        <v>6.6463400000000006E-2</v>
      </c>
      <c r="J6" s="180">
        <v>6.7000000000000004E-2</v>
      </c>
      <c r="K6" s="174">
        <v>4600700</v>
      </c>
      <c r="L6" s="174">
        <v>4200000</v>
      </c>
      <c r="M6" s="170">
        <f t="shared" si="0"/>
        <v>1.095404761904762</v>
      </c>
    </row>
    <row r="7" spans="1:13" ht="12.75" customHeight="1" outlineLevel="1" x14ac:dyDescent="0.25">
      <c r="A7" s="156"/>
      <c r="B7" s="156"/>
      <c r="C7" s="156"/>
      <c r="D7" s="2" t="s">
        <v>139</v>
      </c>
      <c r="E7" s="158">
        <v>47376</v>
      </c>
      <c r="F7" s="177">
        <v>6.6250000000000003E-2</v>
      </c>
      <c r="G7" s="166">
        <v>6.6000000000000003E-2</v>
      </c>
      <c r="H7" s="166">
        <v>6.8400000000000002E-2</v>
      </c>
      <c r="I7" s="175">
        <v>6.7098099999999994E-2</v>
      </c>
      <c r="J7" s="166">
        <v>6.7500000000000004E-2</v>
      </c>
      <c r="K7" s="174">
        <v>966000</v>
      </c>
      <c r="L7" s="174">
        <v>590000</v>
      </c>
      <c r="M7" s="170">
        <f t="shared" si="0"/>
        <v>1.6372881355932203</v>
      </c>
    </row>
    <row r="8" spans="1:13" ht="12.75" customHeight="1" outlineLevel="1" x14ac:dyDescent="0.25">
      <c r="A8" s="156"/>
      <c r="B8" s="156"/>
      <c r="C8" s="156"/>
      <c r="D8" s="172" t="s">
        <v>167</v>
      </c>
      <c r="E8" s="158">
        <v>49749</v>
      </c>
      <c r="F8" s="166">
        <v>6.8750000000000006E-2</v>
      </c>
      <c r="G8" s="166">
        <v>6.8199999999999997E-2</v>
      </c>
      <c r="H8" s="166">
        <v>7.0000000000000007E-2</v>
      </c>
      <c r="I8" s="175">
        <v>6.8451200000000004E-2</v>
      </c>
      <c r="J8" s="175">
        <v>6.8500000000000005E-2</v>
      </c>
      <c r="K8" s="174">
        <v>1532000</v>
      </c>
      <c r="L8" s="174">
        <v>550000</v>
      </c>
      <c r="M8" s="170">
        <f t="shared" si="0"/>
        <v>2.7854545454545456</v>
      </c>
    </row>
    <row r="9" spans="1:13" ht="12.75" customHeight="1" outlineLevel="1" x14ac:dyDescent="0.25">
      <c r="A9" s="156"/>
      <c r="B9" s="156"/>
      <c r="C9" s="156"/>
      <c r="D9" s="172" t="s">
        <v>168</v>
      </c>
      <c r="E9" s="158">
        <v>49749</v>
      </c>
      <c r="F9" s="166">
        <v>6.8750000000000006E-2</v>
      </c>
      <c r="G9" s="166">
        <v>6.8699999999999997E-2</v>
      </c>
      <c r="H9" s="166">
        <v>6.93E-2</v>
      </c>
      <c r="I9" s="175" t="s">
        <v>130</v>
      </c>
      <c r="J9" s="175" t="s">
        <v>130</v>
      </c>
      <c r="K9" s="174">
        <v>631500</v>
      </c>
      <c r="L9" s="174" t="s">
        <v>130</v>
      </c>
      <c r="M9" s="221" t="s">
        <v>130</v>
      </c>
    </row>
    <row r="10" spans="1:13" ht="12.75" customHeight="1" outlineLevel="1" x14ac:dyDescent="0.25">
      <c r="A10" s="181"/>
      <c r="B10" s="156"/>
      <c r="C10" s="182"/>
      <c r="D10" s="172" t="s">
        <v>142</v>
      </c>
      <c r="E10" s="158">
        <v>54772</v>
      </c>
      <c r="F10" s="166">
        <v>6.8750000000000006E-2</v>
      </c>
      <c r="G10" s="166">
        <v>6.8900000000000003E-2</v>
      </c>
      <c r="H10" s="166">
        <v>7.0900000000000005E-2</v>
      </c>
      <c r="I10" s="175">
        <v>6.9710400000000006E-2</v>
      </c>
      <c r="J10" s="175">
        <v>6.9800000000000001E-2</v>
      </c>
      <c r="K10" s="174">
        <v>2951500</v>
      </c>
      <c r="L10" s="174">
        <v>1300000</v>
      </c>
      <c r="M10" s="170">
        <f t="shared" si="0"/>
        <v>2.2703846153846152</v>
      </c>
    </row>
    <row r="11" spans="1:13" s="1" customFormat="1" ht="12.75" customHeight="1" outlineLevel="1" x14ac:dyDescent="0.25">
      <c r="A11" s="280" t="s">
        <v>121</v>
      </c>
      <c r="B11" s="282"/>
      <c r="C11" s="282"/>
      <c r="D11" s="282"/>
      <c r="E11" s="282"/>
      <c r="F11" s="282"/>
      <c r="G11" s="282"/>
      <c r="H11" s="282"/>
      <c r="I11" s="282"/>
      <c r="J11" s="283"/>
      <c r="K11" s="176">
        <f>SUM(K4:K10)</f>
        <v>19754700</v>
      </c>
      <c r="L11" s="176">
        <f>SUM(L4:L10)</f>
        <v>9140000</v>
      </c>
      <c r="M11" s="165"/>
    </row>
    <row r="12" spans="1:13" ht="12" customHeight="1" outlineLevel="1" x14ac:dyDescent="0.2">
      <c r="A12" s="198">
        <v>45272</v>
      </c>
      <c r="B12" s="215">
        <v>45274</v>
      </c>
      <c r="C12" s="199" t="s">
        <v>136</v>
      </c>
      <c r="D12" s="184" t="s">
        <v>169</v>
      </c>
      <c r="E12" s="185">
        <v>45364</v>
      </c>
      <c r="F12" s="186" t="s">
        <v>128</v>
      </c>
      <c r="G12" s="202">
        <v>6.3299999999999995E-2</v>
      </c>
      <c r="H12" s="202">
        <v>6.6000000000000003E-2</v>
      </c>
      <c r="I12" s="194">
        <v>6.3353800000000002E-2</v>
      </c>
      <c r="J12" s="194">
        <v>6.4000000000000001E-2</v>
      </c>
      <c r="K12" s="204">
        <v>3410000</v>
      </c>
      <c r="L12" s="206">
        <v>650000</v>
      </c>
      <c r="M12" s="222" t="s">
        <v>130</v>
      </c>
    </row>
    <row r="13" spans="1:13" ht="12" customHeight="1" outlineLevel="1" x14ac:dyDescent="0.2">
      <c r="A13" s="198"/>
      <c r="B13" s="183"/>
      <c r="C13" s="199"/>
      <c r="D13" s="184" t="s">
        <v>170</v>
      </c>
      <c r="E13" s="185">
        <v>45638</v>
      </c>
      <c r="F13" s="186" t="s">
        <v>128</v>
      </c>
      <c r="G13" s="186">
        <v>6.7000000000000004E-2</v>
      </c>
      <c r="H13" s="186">
        <v>7.0499999999999993E-2</v>
      </c>
      <c r="I13" s="202">
        <v>6.7000000000000004E-2</v>
      </c>
      <c r="J13" s="203">
        <v>6.7000000000000004E-2</v>
      </c>
      <c r="K13" s="204">
        <v>5172000</v>
      </c>
      <c r="L13" s="207">
        <v>300000</v>
      </c>
      <c r="M13" s="188">
        <f t="shared" ref="M13" si="1">IF(L13=0,0,K12/L13)</f>
        <v>11.366666666666667</v>
      </c>
    </row>
    <row r="14" spans="1:13" ht="12.75" customHeight="1" outlineLevel="1" x14ac:dyDescent="0.2">
      <c r="A14" s="198"/>
      <c r="B14" s="185"/>
      <c r="C14" s="199"/>
      <c r="D14" s="184" t="s">
        <v>141</v>
      </c>
      <c r="E14" s="185">
        <v>47223</v>
      </c>
      <c r="F14" s="186">
        <v>6.8750000000000006E-2</v>
      </c>
      <c r="G14" s="186">
        <v>6.6699999999999995E-2</v>
      </c>
      <c r="H14" s="186">
        <v>7.0000000000000007E-2</v>
      </c>
      <c r="I14" s="187">
        <v>6.70988E-2</v>
      </c>
      <c r="J14" s="195">
        <v>6.7400000000000002E-2</v>
      </c>
      <c r="K14" s="204">
        <v>14034500</v>
      </c>
      <c r="L14" s="208">
        <v>7300000</v>
      </c>
      <c r="M14" s="188">
        <f>IF(L14=0,0,K14/L14)</f>
        <v>1.9225342465753426</v>
      </c>
    </row>
    <row r="15" spans="1:13" ht="12.75" customHeight="1" outlineLevel="1" x14ac:dyDescent="0.25">
      <c r="A15" s="191"/>
      <c r="B15" s="189"/>
      <c r="C15" s="192"/>
      <c r="D15" s="184" t="s">
        <v>140</v>
      </c>
      <c r="E15" s="185">
        <v>48990</v>
      </c>
      <c r="F15" s="186">
        <v>6.6250000000000003E-2</v>
      </c>
      <c r="G15" s="186">
        <v>6.6900000000000001E-2</v>
      </c>
      <c r="H15" s="186">
        <v>7.0499999999999993E-2</v>
      </c>
      <c r="I15" s="196">
        <v>6.7397100000000001E-2</v>
      </c>
      <c r="J15" s="197">
        <v>6.7599999999999993E-2</v>
      </c>
      <c r="K15" s="204">
        <v>6485500</v>
      </c>
      <c r="L15" s="207">
        <v>4300000</v>
      </c>
      <c r="M15" s="188">
        <f>IF(L15=0,0,K15/L15)</f>
        <v>1.5082558139534883</v>
      </c>
    </row>
    <row r="16" spans="1:13" ht="12.75" customHeight="1" outlineLevel="1" x14ac:dyDescent="0.25">
      <c r="A16" s="191"/>
      <c r="B16" s="189"/>
      <c r="C16" s="192"/>
      <c r="D16" s="184" t="s">
        <v>138</v>
      </c>
      <c r="E16" s="185">
        <v>50571</v>
      </c>
      <c r="F16" s="186">
        <v>7.1249999999999994E-2</v>
      </c>
      <c r="G16" s="186">
        <v>6.8000000000000005E-2</v>
      </c>
      <c r="H16" s="186">
        <v>7.0000000000000007E-2</v>
      </c>
      <c r="I16" s="187">
        <v>6.8296499999999996E-2</v>
      </c>
      <c r="J16" s="195">
        <v>6.8400000000000002E-2</v>
      </c>
      <c r="K16" s="204">
        <v>5808100</v>
      </c>
      <c r="L16" s="208">
        <v>1800000</v>
      </c>
      <c r="M16" s="188">
        <f>IF(L16=0,0,K16/L16)</f>
        <v>3.226722222222222</v>
      </c>
    </row>
    <row r="17" spans="1:15" ht="12.75" customHeight="1" outlineLevel="1" x14ac:dyDescent="0.25">
      <c r="A17" s="191"/>
      <c r="B17" s="189"/>
      <c r="C17" s="192"/>
      <c r="D17" s="184" t="s">
        <v>137</v>
      </c>
      <c r="E17" s="185">
        <v>52397</v>
      </c>
      <c r="F17" s="186">
        <v>7.1249999999999994E-2</v>
      </c>
      <c r="G17" s="186">
        <v>6.8400000000000002E-2</v>
      </c>
      <c r="H17" s="186">
        <v>7.0499999999999993E-2</v>
      </c>
      <c r="I17" s="187">
        <v>6.8765199999999999E-2</v>
      </c>
      <c r="J17" s="196">
        <v>6.9099999999999995E-2</v>
      </c>
      <c r="K17" s="205">
        <v>2990600</v>
      </c>
      <c r="L17" s="208">
        <v>2100000</v>
      </c>
      <c r="M17" s="188">
        <f>IF(L17=0,0,K17/L17)</f>
        <v>1.4240952380952381</v>
      </c>
    </row>
    <row r="18" spans="1:15" ht="12.75" customHeight="1" outlineLevel="1" x14ac:dyDescent="0.25">
      <c r="A18" s="191"/>
      <c r="B18" s="200"/>
      <c r="C18" s="192"/>
      <c r="D18" s="184" t="s">
        <v>171</v>
      </c>
      <c r="E18" s="185">
        <v>55380</v>
      </c>
      <c r="F18" s="186">
        <v>6.8750000000000006E-2</v>
      </c>
      <c r="G18" s="186">
        <v>6.9599999999999995E-2</v>
      </c>
      <c r="H18" s="186">
        <v>7.1199999999999999E-2</v>
      </c>
      <c r="I18" s="197">
        <v>6.9999099999999995E-2</v>
      </c>
      <c r="J18" s="196">
        <v>7.0099999999999996E-2</v>
      </c>
      <c r="K18" s="205">
        <v>3283500</v>
      </c>
      <c r="L18" s="207">
        <v>2550000</v>
      </c>
      <c r="M18" s="201">
        <f>IF(L18=0,0,K18/L18)</f>
        <v>1.2876470588235294</v>
      </c>
    </row>
    <row r="19" spans="1:15" s="1" customFormat="1" ht="12.75" customHeight="1" outlineLevel="1" x14ac:dyDescent="0.25">
      <c r="A19" s="288" t="s">
        <v>121</v>
      </c>
      <c r="B19" s="289"/>
      <c r="C19" s="290"/>
      <c r="D19" s="290"/>
      <c r="E19" s="290"/>
      <c r="F19" s="290"/>
      <c r="G19" s="290"/>
      <c r="H19" s="290"/>
      <c r="I19" s="290"/>
      <c r="J19" s="291"/>
      <c r="K19" s="190">
        <f>SUM(K12:K18)</f>
        <v>41184200</v>
      </c>
      <c r="L19" s="190">
        <f>SUM(L12:L18)</f>
        <v>19000000</v>
      </c>
      <c r="M19" s="193"/>
    </row>
    <row r="20" spans="1:15" ht="12" customHeight="1" outlineLevel="1" x14ac:dyDescent="0.2">
      <c r="A20" s="164">
        <v>45279</v>
      </c>
      <c r="B20" s="164">
        <v>45281</v>
      </c>
      <c r="C20" s="160" t="s">
        <v>136</v>
      </c>
      <c r="D20" s="172" t="s">
        <v>165</v>
      </c>
      <c r="E20" s="158">
        <v>45447</v>
      </c>
      <c r="F20" s="166" t="s">
        <v>128</v>
      </c>
      <c r="G20" s="166">
        <v>6.4500000000000002E-2</v>
      </c>
      <c r="H20" s="166">
        <v>6.6000000000000003E-2</v>
      </c>
      <c r="I20" s="178" t="s">
        <v>130</v>
      </c>
      <c r="J20" s="178" t="s">
        <v>130</v>
      </c>
      <c r="K20" s="174">
        <v>5050000</v>
      </c>
      <c r="L20" s="174" t="s">
        <v>130</v>
      </c>
      <c r="M20" s="223" t="s">
        <v>130</v>
      </c>
    </row>
    <row r="21" spans="1:15" ht="12" customHeight="1" outlineLevel="1" x14ac:dyDescent="0.2">
      <c r="A21" s="164"/>
      <c r="B21" s="164"/>
      <c r="C21" s="160"/>
      <c r="D21" s="172" t="s">
        <v>166</v>
      </c>
      <c r="E21" s="158">
        <v>45884</v>
      </c>
      <c r="F21" s="166">
        <v>5.3749999999999999E-2</v>
      </c>
      <c r="G21" s="166">
        <v>6.5799999999999997E-2</v>
      </c>
      <c r="H21" s="166">
        <v>6.8199999999999997E-2</v>
      </c>
      <c r="I21" s="178">
        <v>6.6394499999999995E-2</v>
      </c>
      <c r="J21" s="180">
        <v>6.7100000000000007E-2</v>
      </c>
      <c r="K21" s="174">
        <v>2728000</v>
      </c>
      <c r="L21" s="174">
        <v>1800000</v>
      </c>
      <c r="M21" s="224">
        <f t="shared" ref="M21:M25" si="2">IF(L21=0,0,K21/L21)</f>
        <v>1.5155555555555555</v>
      </c>
    </row>
    <row r="22" spans="1:15" ht="12.75" customHeight="1" outlineLevel="1" x14ac:dyDescent="0.2">
      <c r="A22" s="164"/>
      <c r="B22" s="158"/>
      <c r="C22" s="160"/>
      <c r="D22" s="172" t="s">
        <v>50</v>
      </c>
      <c r="E22" s="158">
        <v>46402</v>
      </c>
      <c r="F22" s="166">
        <v>0.06</v>
      </c>
      <c r="G22" s="166">
        <v>6.5500000000000003E-2</v>
      </c>
      <c r="H22" s="166">
        <v>6.8000000000000005E-2</v>
      </c>
      <c r="I22" s="175" t="s">
        <v>130</v>
      </c>
      <c r="J22" s="180" t="s">
        <v>130</v>
      </c>
      <c r="K22" s="174">
        <v>1224100</v>
      </c>
      <c r="L22" s="174" t="s">
        <v>130</v>
      </c>
      <c r="M22" s="223" t="s">
        <v>130</v>
      </c>
    </row>
    <row r="23" spans="1:15" ht="12.75" customHeight="1" outlineLevel="1" x14ac:dyDescent="0.25">
      <c r="A23" s="156"/>
      <c r="B23" s="156"/>
      <c r="C23" s="156"/>
      <c r="D23" s="2" t="s">
        <v>139</v>
      </c>
      <c r="E23" s="158">
        <v>47376</v>
      </c>
      <c r="F23" s="177">
        <v>6.6250000000000003E-2</v>
      </c>
      <c r="G23" s="166">
        <v>6.6900000000000001E-2</v>
      </c>
      <c r="H23" s="166">
        <v>7.0000000000000007E-2</v>
      </c>
      <c r="I23" s="175">
        <v>6.7198400000000005E-2</v>
      </c>
      <c r="J23" s="166">
        <v>6.7500000000000004E-2</v>
      </c>
      <c r="K23" s="174">
        <v>816500</v>
      </c>
      <c r="L23" s="174">
        <v>350000</v>
      </c>
      <c r="M23" s="224">
        <f t="shared" si="2"/>
        <v>2.3328571428571427</v>
      </c>
    </row>
    <row r="24" spans="1:15" ht="12.75" customHeight="1" outlineLevel="1" x14ac:dyDescent="0.25">
      <c r="A24" s="156"/>
      <c r="B24" s="156"/>
      <c r="C24" s="156"/>
      <c r="D24" s="172" t="s">
        <v>167</v>
      </c>
      <c r="E24" s="158">
        <v>49749</v>
      </c>
      <c r="F24" s="166">
        <v>6.8750000000000006E-2</v>
      </c>
      <c r="G24" s="166">
        <v>6.7000000000000004E-2</v>
      </c>
      <c r="H24" s="166">
        <v>7.0000000000000007E-2</v>
      </c>
      <c r="I24" s="175">
        <v>6.7475900000000005E-2</v>
      </c>
      <c r="J24" s="175">
        <v>6.8099999999999994E-2</v>
      </c>
      <c r="K24" s="174">
        <v>1008000</v>
      </c>
      <c r="L24" s="174">
        <v>800000</v>
      </c>
      <c r="M24" s="224">
        <f t="shared" si="2"/>
        <v>1.26</v>
      </c>
    </row>
    <row r="25" spans="1:15" ht="12.75" customHeight="1" outlineLevel="1" x14ac:dyDescent="0.25">
      <c r="A25" s="181"/>
      <c r="B25" s="156"/>
      <c r="C25" s="182"/>
      <c r="D25" s="172" t="s">
        <v>142</v>
      </c>
      <c r="E25" s="158">
        <v>54772</v>
      </c>
      <c r="F25" s="166">
        <v>6.8750000000000006E-2</v>
      </c>
      <c r="G25" s="166">
        <v>6.88E-2</v>
      </c>
      <c r="H25" s="166">
        <v>7.0099999999999996E-2</v>
      </c>
      <c r="I25" s="175">
        <v>6.9629899999999995E-2</v>
      </c>
      <c r="J25" s="175">
        <v>6.9900000000000004E-2</v>
      </c>
      <c r="K25" s="174">
        <v>1110300</v>
      </c>
      <c r="L25" s="174">
        <v>1050000</v>
      </c>
      <c r="M25" s="224">
        <f t="shared" si="2"/>
        <v>1.0574285714285714</v>
      </c>
    </row>
    <row r="26" spans="1:15" s="1" customFormat="1" ht="12.75" customHeight="1" outlineLevel="1" x14ac:dyDescent="0.25">
      <c r="A26" s="280" t="s">
        <v>121</v>
      </c>
      <c r="B26" s="282"/>
      <c r="C26" s="282"/>
      <c r="D26" s="282"/>
      <c r="E26" s="282"/>
      <c r="F26" s="282"/>
      <c r="G26" s="282"/>
      <c r="H26" s="282"/>
      <c r="I26" s="282"/>
      <c r="J26" s="283"/>
      <c r="K26" s="176">
        <f>SUM(K20:K25)</f>
        <v>11936900</v>
      </c>
      <c r="L26" s="176">
        <f>SUM(L20:L25)</f>
        <v>4000000</v>
      </c>
      <c r="M26" s="165"/>
    </row>
    <row r="27" spans="1:15" s="232" customFormat="1" ht="17.25" customHeight="1" outlineLevel="1" x14ac:dyDescent="0.2">
      <c r="A27" s="292">
        <v>45280</v>
      </c>
      <c r="B27" s="292">
        <v>45287</v>
      </c>
      <c r="C27" s="294" t="s">
        <v>172</v>
      </c>
      <c r="D27" s="225" t="s">
        <v>173</v>
      </c>
      <c r="E27" s="226">
        <v>54193</v>
      </c>
      <c r="F27" s="227">
        <v>7.3749999999999996E-2</v>
      </c>
      <c r="G27" s="228" t="s">
        <v>130</v>
      </c>
      <c r="H27" s="228" t="s">
        <v>130</v>
      </c>
      <c r="I27" s="229">
        <v>6.8500000000000005E-2</v>
      </c>
      <c r="J27" s="228" t="s">
        <v>130</v>
      </c>
      <c r="K27" s="230">
        <v>2800000</v>
      </c>
      <c r="L27" s="230">
        <f t="shared" ref="L27:L28" si="3">K27</f>
        <v>2800000</v>
      </c>
      <c r="M27" s="231">
        <f t="shared" ref="M27:M28" si="4">IF(L27=0,0,K27/L27)</f>
        <v>1</v>
      </c>
      <c r="O27" s="233"/>
    </row>
    <row r="28" spans="1:15" s="232" customFormat="1" ht="17.25" customHeight="1" outlineLevel="1" x14ac:dyDescent="0.2">
      <c r="A28" s="293"/>
      <c r="B28" s="293"/>
      <c r="C28" s="295"/>
      <c r="D28" s="225" t="s">
        <v>174</v>
      </c>
      <c r="E28" s="226">
        <v>49475</v>
      </c>
      <c r="F28" s="227">
        <v>7.4999999999999997E-2</v>
      </c>
      <c r="G28" s="228" t="s">
        <v>130</v>
      </c>
      <c r="H28" s="228" t="s">
        <v>130</v>
      </c>
      <c r="I28" s="229">
        <v>6.6199999999999995E-2</v>
      </c>
      <c r="J28" s="228" t="s">
        <v>130</v>
      </c>
      <c r="K28" s="230">
        <v>1860000</v>
      </c>
      <c r="L28" s="230">
        <f t="shared" si="3"/>
        <v>1860000</v>
      </c>
      <c r="M28" s="231">
        <f t="shared" si="4"/>
        <v>1</v>
      </c>
      <c r="O28" s="233"/>
    </row>
    <row r="29" spans="1:15" s="232" customFormat="1" ht="13.5" customHeight="1" outlineLevel="1" x14ac:dyDescent="0.25">
      <c r="A29" s="296" t="s">
        <v>121</v>
      </c>
      <c r="B29" s="297"/>
      <c r="C29" s="297"/>
      <c r="D29" s="297"/>
      <c r="E29" s="297"/>
      <c r="F29" s="297"/>
      <c r="G29" s="297"/>
      <c r="H29" s="297"/>
      <c r="I29" s="297"/>
      <c r="J29" s="298"/>
      <c r="K29" s="234">
        <f>SUM(K27:K28)</f>
        <v>4660000</v>
      </c>
      <c r="L29" s="234">
        <f>SUM(L27:L28)</f>
        <v>4660000</v>
      </c>
      <c r="M29" s="234"/>
    </row>
    <row r="30" spans="1:15" s="232" customFormat="1" ht="17.25" customHeight="1" outlineLevel="1" x14ac:dyDescent="0.2">
      <c r="A30" s="299">
        <v>45282</v>
      </c>
      <c r="B30" s="299">
        <v>45288</v>
      </c>
      <c r="C30" s="294" t="s">
        <v>172</v>
      </c>
      <c r="D30" s="225" t="s">
        <v>98</v>
      </c>
      <c r="E30" s="226">
        <v>48714</v>
      </c>
      <c r="F30" s="227">
        <v>6.6250000000000003E-2</v>
      </c>
      <c r="G30" s="228" t="s">
        <v>130</v>
      </c>
      <c r="H30" s="228" t="s">
        <v>130</v>
      </c>
      <c r="I30" s="229">
        <v>6.5500000000000003E-2</v>
      </c>
      <c r="J30" s="228" t="s">
        <v>130</v>
      </c>
      <c r="K30" s="230">
        <v>340000</v>
      </c>
      <c r="L30" s="230">
        <f t="shared" ref="L30:L33" si="5">K30</f>
        <v>340000</v>
      </c>
      <c r="M30" s="231">
        <f t="shared" ref="M30:M33" si="6">IF(L30=0,0,K30/L30)</f>
        <v>1</v>
      </c>
      <c r="O30" s="233"/>
    </row>
    <row r="31" spans="1:15" s="232" customFormat="1" ht="17.25" customHeight="1" outlineLevel="1" x14ac:dyDescent="0.2">
      <c r="A31" s="300"/>
      <c r="B31" s="300"/>
      <c r="C31" s="302"/>
      <c r="D31" s="225" t="s">
        <v>174</v>
      </c>
      <c r="E31" s="226">
        <v>49475</v>
      </c>
      <c r="F31" s="227">
        <v>7.4999999999999997E-2</v>
      </c>
      <c r="G31" s="228" t="s">
        <v>130</v>
      </c>
      <c r="H31" s="228" t="s">
        <v>130</v>
      </c>
      <c r="I31" s="229">
        <v>6.5799999999999997E-2</v>
      </c>
      <c r="J31" s="228" t="s">
        <v>130</v>
      </c>
      <c r="K31" s="230">
        <v>630000</v>
      </c>
      <c r="L31" s="230">
        <f t="shared" si="5"/>
        <v>630000</v>
      </c>
      <c r="M31" s="231">
        <f t="shared" si="6"/>
        <v>1</v>
      </c>
      <c r="O31" s="233"/>
    </row>
    <row r="32" spans="1:15" s="232" customFormat="1" ht="17.25" customHeight="1" outlineLevel="1" x14ac:dyDescent="0.2">
      <c r="A32" s="300"/>
      <c r="B32" s="300"/>
      <c r="C32" s="302"/>
      <c r="D32" s="225" t="s">
        <v>175</v>
      </c>
      <c r="E32" s="226">
        <v>49841</v>
      </c>
      <c r="F32" s="227">
        <v>6.25E-2</v>
      </c>
      <c r="G32" s="228" t="s">
        <v>130</v>
      </c>
      <c r="H32" s="228" t="s">
        <v>130</v>
      </c>
      <c r="I32" s="229">
        <v>6.59E-2</v>
      </c>
      <c r="J32" s="228" t="s">
        <v>130</v>
      </c>
      <c r="K32" s="230">
        <v>550000</v>
      </c>
      <c r="L32" s="230">
        <f t="shared" si="5"/>
        <v>550000</v>
      </c>
      <c r="M32" s="231">
        <f t="shared" si="6"/>
        <v>1</v>
      </c>
      <c r="O32" s="233"/>
    </row>
    <row r="33" spans="1:15" s="232" customFormat="1" ht="17.25" customHeight="1" outlineLevel="1" x14ac:dyDescent="0.2">
      <c r="A33" s="301"/>
      <c r="B33" s="301"/>
      <c r="C33" s="295"/>
      <c r="D33" s="225" t="s">
        <v>176</v>
      </c>
      <c r="E33" s="226">
        <v>50236</v>
      </c>
      <c r="F33" s="227">
        <v>6.3750000000000001E-2</v>
      </c>
      <c r="G33" s="228" t="s">
        <v>130</v>
      </c>
      <c r="H33" s="228" t="s">
        <v>130</v>
      </c>
      <c r="I33" s="229">
        <v>6.6000000000000003E-2</v>
      </c>
      <c r="J33" s="228" t="s">
        <v>130</v>
      </c>
      <c r="K33" s="230">
        <v>750000</v>
      </c>
      <c r="L33" s="230">
        <f t="shared" si="5"/>
        <v>750000</v>
      </c>
      <c r="M33" s="231">
        <f t="shared" si="6"/>
        <v>1</v>
      </c>
      <c r="O33" s="233"/>
    </row>
    <row r="34" spans="1:15" s="232" customFormat="1" ht="13.5" customHeight="1" outlineLevel="1" x14ac:dyDescent="0.25">
      <c r="A34" s="296" t="s">
        <v>121</v>
      </c>
      <c r="B34" s="297"/>
      <c r="C34" s="297"/>
      <c r="D34" s="297"/>
      <c r="E34" s="297"/>
      <c r="F34" s="297"/>
      <c r="G34" s="297"/>
      <c r="H34" s="297"/>
      <c r="I34" s="297"/>
      <c r="J34" s="298"/>
      <c r="K34" s="234">
        <f>SUM(K30:K33)</f>
        <v>2270000</v>
      </c>
      <c r="L34" s="234">
        <f>SUM(L30:L33)</f>
        <v>2270000</v>
      </c>
      <c r="M34" s="234"/>
    </row>
    <row r="35" spans="1:15" ht="12" customHeight="1" outlineLevel="1" x14ac:dyDescent="0.2">
      <c r="A35" s="198">
        <v>45294</v>
      </c>
      <c r="B35" s="198">
        <v>45296</v>
      </c>
      <c r="C35" s="199" t="s">
        <v>136</v>
      </c>
      <c r="D35" s="184" t="s">
        <v>144</v>
      </c>
      <c r="E35" s="185">
        <v>45386</v>
      </c>
      <c r="F35" s="186" t="s">
        <v>128</v>
      </c>
      <c r="G35" s="202">
        <v>6.4000000000000001E-2</v>
      </c>
      <c r="H35" s="202">
        <v>6.4000000000000001E-2</v>
      </c>
      <c r="I35" s="194">
        <v>6.4000000000000001E-2</v>
      </c>
      <c r="J35" s="194">
        <v>6.4000000000000001E-2</v>
      </c>
      <c r="K35" s="209">
        <v>2400000</v>
      </c>
      <c r="L35" s="206">
        <v>800000</v>
      </c>
      <c r="M35" s="188">
        <f t="shared" ref="M35:M36" si="7">IF(L35=0,0,K35/L35)</f>
        <v>3</v>
      </c>
    </row>
    <row r="36" spans="1:15" ht="12" customHeight="1" outlineLevel="1" x14ac:dyDescent="0.2">
      <c r="A36" s="198"/>
      <c r="B36" s="183"/>
      <c r="C36" s="199"/>
      <c r="D36" s="184" t="s">
        <v>145</v>
      </c>
      <c r="E36" s="185">
        <v>45660</v>
      </c>
      <c r="F36" s="186" t="s">
        <v>128</v>
      </c>
      <c r="G36" s="186">
        <v>6.6500000000000004E-2</v>
      </c>
      <c r="H36" s="186">
        <v>6.9500000000000006E-2</v>
      </c>
      <c r="I36" s="202" t="s">
        <v>130</v>
      </c>
      <c r="J36" s="203" t="s">
        <v>130</v>
      </c>
      <c r="K36" s="204">
        <v>8468000</v>
      </c>
      <c r="L36" s="207">
        <v>0</v>
      </c>
      <c r="M36" s="188">
        <f t="shared" si="7"/>
        <v>0</v>
      </c>
    </row>
    <row r="37" spans="1:15" ht="12.75" customHeight="1" outlineLevel="1" x14ac:dyDescent="0.2">
      <c r="A37" s="198"/>
      <c r="B37" s="185"/>
      <c r="C37" s="199"/>
      <c r="D37" s="184" t="s">
        <v>141</v>
      </c>
      <c r="E37" s="185">
        <v>47223</v>
      </c>
      <c r="F37" s="186">
        <v>6.8750000000000006E-2</v>
      </c>
      <c r="G37" s="186">
        <v>6.54E-2</v>
      </c>
      <c r="H37" s="186">
        <v>6.7000000000000004E-2</v>
      </c>
      <c r="I37" s="187">
        <v>6.5898799999999993E-2</v>
      </c>
      <c r="J37" s="195">
        <v>6.6199999999999995E-2</v>
      </c>
      <c r="K37" s="204">
        <v>10007000</v>
      </c>
      <c r="L37" s="208">
        <v>6700000</v>
      </c>
      <c r="M37" s="188">
        <f>IF(L37=0,0,K37/L37)</f>
        <v>1.4935820895522387</v>
      </c>
    </row>
    <row r="38" spans="1:15" ht="12.75" customHeight="1" outlineLevel="1" x14ac:dyDescent="0.25">
      <c r="A38" s="191"/>
      <c r="B38" s="189"/>
      <c r="C38" s="192"/>
      <c r="D38" s="184" t="s">
        <v>140</v>
      </c>
      <c r="E38" s="185">
        <v>48990</v>
      </c>
      <c r="F38" s="186">
        <v>6.6250000000000003E-2</v>
      </c>
      <c r="G38" s="186">
        <v>6.5799999999999997E-2</v>
      </c>
      <c r="H38" s="186">
        <v>6.7500000000000004E-2</v>
      </c>
      <c r="I38" s="196">
        <v>6.6297900000000007E-2</v>
      </c>
      <c r="J38" s="197">
        <v>6.6799999999999998E-2</v>
      </c>
      <c r="K38" s="204">
        <v>8611000</v>
      </c>
      <c r="L38" s="207">
        <v>7600000</v>
      </c>
      <c r="M38" s="188">
        <f>IF(L38=0,0,K38/L38)</f>
        <v>1.1330263157894738</v>
      </c>
    </row>
    <row r="39" spans="1:15" ht="12.75" customHeight="1" outlineLevel="1" x14ac:dyDescent="0.25">
      <c r="A39" s="191"/>
      <c r="B39" s="189"/>
      <c r="C39" s="192"/>
      <c r="D39" s="184" t="s">
        <v>138</v>
      </c>
      <c r="E39" s="185">
        <v>50571</v>
      </c>
      <c r="F39" s="186">
        <v>7.1249999999999994E-2</v>
      </c>
      <c r="G39" s="186">
        <v>6.6500000000000004E-2</v>
      </c>
      <c r="H39" s="186">
        <v>6.9000000000000006E-2</v>
      </c>
      <c r="I39" s="187">
        <v>6.7092100000000002E-2</v>
      </c>
      <c r="J39" s="195">
        <v>6.7500000000000004E-2</v>
      </c>
      <c r="K39" s="204">
        <v>2849000</v>
      </c>
      <c r="L39" s="208">
        <v>2000000</v>
      </c>
      <c r="M39" s="188">
        <f>IF(L39=0,0,K39/L39)</f>
        <v>1.4245000000000001</v>
      </c>
    </row>
    <row r="40" spans="1:15" ht="12.75" customHeight="1" outlineLevel="1" x14ac:dyDescent="0.25">
      <c r="A40" s="191"/>
      <c r="B40" s="189"/>
      <c r="C40" s="192"/>
      <c r="D40" s="184" t="s">
        <v>137</v>
      </c>
      <c r="E40" s="185">
        <v>52397</v>
      </c>
      <c r="F40" s="186">
        <v>7.1249999999999994E-2</v>
      </c>
      <c r="G40" s="186">
        <v>6.8000000000000005E-2</v>
      </c>
      <c r="H40" s="186">
        <v>7.0000000000000007E-2</v>
      </c>
      <c r="I40" s="187">
        <v>6.8499199999999996E-2</v>
      </c>
      <c r="J40" s="196">
        <v>6.8699999999999997E-2</v>
      </c>
      <c r="K40" s="205">
        <v>2271000</v>
      </c>
      <c r="L40" s="208">
        <v>950000</v>
      </c>
      <c r="M40" s="188">
        <f>IF(L40=0,0,K40/L40)</f>
        <v>2.3905263157894736</v>
      </c>
    </row>
    <row r="41" spans="1:15" ht="12.75" customHeight="1" outlineLevel="1" x14ac:dyDescent="0.25">
      <c r="A41" s="191"/>
      <c r="B41" s="200"/>
      <c r="C41" s="192"/>
      <c r="D41" s="184" t="s">
        <v>146</v>
      </c>
      <c r="E41" s="185">
        <v>56445</v>
      </c>
      <c r="F41" s="186">
        <v>6.8750000000000006E-2</v>
      </c>
      <c r="G41" s="186">
        <v>6.7000000000000004E-2</v>
      </c>
      <c r="H41" s="186">
        <v>7.1999999999999995E-2</v>
      </c>
      <c r="I41" s="197">
        <v>6.9497600000000007E-2</v>
      </c>
      <c r="J41" s="196">
        <v>6.9900000000000004E-2</v>
      </c>
      <c r="K41" s="205">
        <v>5196600</v>
      </c>
      <c r="L41" s="207">
        <v>3700000</v>
      </c>
      <c r="M41" s="201">
        <f>IF(L41=0,0,K41/L41)</f>
        <v>1.4044864864864866</v>
      </c>
    </row>
    <row r="42" spans="1:15" s="1" customFormat="1" ht="12.75" customHeight="1" outlineLevel="1" x14ac:dyDescent="0.25">
      <c r="A42" s="288" t="s">
        <v>121</v>
      </c>
      <c r="B42" s="289"/>
      <c r="C42" s="290"/>
      <c r="D42" s="290"/>
      <c r="E42" s="290"/>
      <c r="F42" s="290"/>
      <c r="G42" s="290"/>
      <c r="H42" s="290"/>
      <c r="I42" s="290"/>
      <c r="J42" s="291"/>
      <c r="K42" s="190">
        <f>SUM(K35:K41)</f>
        <v>39802600</v>
      </c>
      <c r="L42" s="190">
        <f>SUM(L35:L41)</f>
        <v>21750000</v>
      </c>
      <c r="M42" s="193"/>
    </row>
    <row r="43" spans="1:15" ht="12.75" customHeight="1" outlineLevel="1" x14ac:dyDescent="0.2">
      <c r="A43" s="185">
        <v>45295</v>
      </c>
      <c r="B43" s="185">
        <v>45301</v>
      </c>
      <c r="C43" s="210" t="s">
        <v>155</v>
      </c>
      <c r="D43" s="184" t="s">
        <v>156</v>
      </c>
      <c r="E43" s="185">
        <v>47187</v>
      </c>
      <c r="F43" s="186">
        <v>4.3999999999999997E-2</v>
      </c>
      <c r="G43" s="186"/>
      <c r="H43" s="186"/>
      <c r="I43" s="187">
        <v>4.65E-2</v>
      </c>
      <c r="J43" s="187"/>
      <c r="K43" s="211" t="s">
        <v>70</v>
      </c>
      <c r="L43" s="211" t="str">
        <f t="shared" ref="L43:L48" si="8">K43</f>
        <v>USD500.000.000</v>
      </c>
      <c r="M43" s="212"/>
    </row>
    <row r="44" spans="1:15" ht="12.75" customHeight="1" outlineLevel="1" x14ac:dyDescent="0.25">
      <c r="A44" s="189"/>
      <c r="B44" s="189"/>
      <c r="C44" s="210"/>
      <c r="D44" s="184"/>
      <c r="E44" s="185"/>
      <c r="F44" s="186"/>
      <c r="G44" s="186"/>
      <c r="H44" s="186"/>
      <c r="I44" s="187"/>
      <c r="J44" s="187"/>
      <c r="K44" s="211">
        <f>15518*500000000/1000000</f>
        <v>7759000</v>
      </c>
      <c r="L44" s="211">
        <f t="shared" si="8"/>
        <v>7759000</v>
      </c>
      <c r="M44" s="212"/>
    </row>
    <row r="45" spans="1:15" ht="12.75" customHeight="1" outlineLevel="1" x14ac:dyDescent="0.25">
      <c r="A45" s="189"/>
      <c r="B45" s="185">
        <v>45301</v>
      </c>
      <c r="C45" s="210"/>
      <c r="D45" s="184" t="s">
        <v>157</v>
      </c>
      <c r="E45" s="185">
        <v>48985</v>
      </c>
      <c r="F45" s="186">
        <v>4.7E-2</v>
      </c>
      <c r="G45" s="186"/>
      <c r="H45" s="186"/>
      <c r="I45" s="187">
        <v>4.8500000000000001E-2</v>
      </c>
      <c r="J45" s="187"/>
      <c r="K45" s="211" t="s">
        <v>159</v>
      </c>
      <c r="L45" s="211" t="str">
        <f t="shared" si="8"/>
        <v>USD650.000.000</v>
      </c>
      <c r="M45" s="212"/>
    </row>
    <row r="46" spans="1:15" ht="12.75" customHeight="1" outlineLevel="1" x14ac:dyDescent="0.25">
      <c r="A46" s="189"/>
      <c r="B46" s="189"/>
      <c r="C46" s="210"/>
      <c r="D46" s="184"/>
      <c r="E46" s="185"/>
      <c r="F46" s="186"/>
      <c r="G46" s="186"/>
      <c r="H46" s="186"/>
      <c r="I46" s="187"/>
      <c r="J46" s="187"/>
      <c r="K46" s="211">
        <f>15518*650000000/1000000</f>
        <v>10086700</v>
      </c>
      <c r="L46" s="211">
        <f t="shared" si="8"/>
        <v>10086700</v>
      </c>
      <c r="M46" s="212"/>
    </row>
    <row r="47" spans="1:15" ht="12.75" customHeight="1" outlineLevel="1" x14ac:dyDescent="0.25">
      <c r="A47" s="189"/>
      <c r="B47" s="185">
        <v>45301</v>
      </c>
      <c r="C47" s="210"/>
      <c r="D47" s="184" t="s">
        <v>158</v>
      </c>
      <c r="E47" s="185">
        <v>56290</v>
      </c>
      <c r="F47" s="186">
        <v>5.0999999999999997E-2</v>
      </c>
      <c r="G47" s="186"/>
      <c r="H47" s="186"/>
      <c r="I47" s="187">
        <v>5.1999999999999998E-2</v>
      </c>
      <c r="J47" s="187"/>
      <c r="K47" s="211" t="s">
        <v>160</v>
      </c>
      <c r="L47" s="211" t="str">
        <f t="shared" si="8"/>
        <v>USD900.000.000</v>
      </c>
      <c r="M47" s="212"/>
    </row>
    <row r="48" spans="1:15" ht="12.75" customHeight="1" outlineLevel="1" x14ac:dyDescent="0.25">
      <c r="A48" s="189"/>
      <c r="B48" s="189"/>
      <c r="C48" s="210"/>
      <c r="D48" s="184"/>
      <c r="E48" s="185"/>
      <c r="F48" s="186"/>
      <c r="G48" s="186"/>
      <c r="H48" s="186"/>
      <c r="I48" s="187"/>
      <c r="J48" s="187"/>
      <c r="K48" s="211">
        <f>15518*900000000/1000000</f>
        <v>13966200</v>
      </c>
      <c r="L48" s="211">
        <f t="shared" si="8"/>
        <v>13966200</v>
      </c>
      <c r="M48" s="212"/>
    </row>
    <row r="49" spans="1:13" s="1" customFormat="1" ht="12.75" customHeight="1" outlineLevel="1" x14ac:dyDescent="0.25">
      <c r="A49" s="288" t="s">
        <v>121</v>
      </c>
      <c r="B49" s="290"/>
      <c r="C49" s="290"/>
      <c r="D49" s="290"/>
      <c r="E49" s="290"/>
      <c r="F49" s="290"/>
      <c r="G49" s="290"/>
      <c r="H49" s="290"/>
      <c r="I49" s="290"/>
      <c r="J49" s="291"/>
      <c r="K49" s="190">
        <f>SUM(K48,K46,K44)</f>
        <v>31811900</v>
      </c>
      <c r="L49" s="190">
        <f>SUM(L48,L46,L44)</f>
        <v>31811900</v>
      </c>
      <c r="M49" s="213"/>
    </row>
    <row r="50" spans="1:13" ht="12" customHeight="1" outlineLevel="1" x14ac:dyDescent="0.2">
      <c r="A50" s="164">
        <v>45300</v>
      </c>
      <c r="B50" s="164">
        <v>45302</v>
      </c>
      <c r="C50" s="160" t="s">
        <v>136</v>
      </c>
      <c r="D50" s="172" t="s">
        <v>148</v>
      </c>
      <c r="E50" s="158">
        <v>45482</v>
      </c>
      <c r="F50" s="166" t="s">
        <v>128</v>
      </c>
      <c r="G50" s="166">
        <v>6.4299999999999996E-2</v>
      </c>
      <c r="H50" s="166">
        <v>6.7500000000000004E-2</v>
      </c>
      <c r="I50" s="166">
        <v>6.4691700000000005E-2</v>
      </c>
      <c r="J50" s="166">
        <v>6.5000000000000002E-2</v>
      </c>
      <c r="K50" s="174">
        <v>2430000</v>
      </c>
      <c r="L50" s="174">
        <v>1200000</v>
      </c>
      <c r="M50" s="170">
        <f t="shared" ref="M50:M55" si="9">IF(L50=0,0,K50/L50)</f>
        <v>2.0249999999999999</v>
      </c>
    </row>
    <row r="51" spans="1:13" ht="12" customHeight="1" outlineLevel="1" x14ac:dyDescent="0.2">
      <c r="A51" s="164"/>
      <c r="B51" s="164"/>
      <c r="C51" s="160"/>
      <c r="D51" s="172" t="s">
        <v>149</v>
      </c>
      <c r="E51" s="158">
        <v>45572</v>
      </c>
      <c r="F51" s="166" t="s">
        <v>128</v>
      </c>
      <c r="G51" s="166">
        <v>6.4799999999999996E-2</v>
      </c>
      <c r="H51" s="166">
        <v>6.9000000000000006E-2</v>
      </c>
      <c r="I51" s="178">
        <v>6.4991999999999994E-2</v>
      </c>
      <c r="J51" s="180">
        <v>6.5199999999999994E-2</v>
      </c>
      <c r="K51" s="174">
        <v>5753000</v>
      </c>
      <c r="L51" s="179">
        <v>1000000</v>
      </c>
      <c r="M51" s="170">
        <f t="shared" si="9"/>
        <v>5.7530000000000001</v>
      </c>
    </row>
    <row r="52" spans="1:13" ht="12.75" customHeight="1" outlineLevel="1" x14ac:dyDescent="0.2">
      <c r="A52" s="164"/>
      <c r="B52" s="158"/>
      <c r="C52" s="160"/>
      <c r="D52" s="172" t="s">
        <v>150</v>
      </c>
      <c r="E52" s="158">
        <v>46218</v>
      </c>
      <c r="F52" s="166">
        <v>4.8750000000000002E-2</v>
      </c>
      <c r="G52" s="166">
        <v>6.4100000000000004E-2</v>
      </c>
      <c r="H52" s="166">
        <v>6.8000000000000005E-2</v>
      </c>
      <c r="I52" s="175">
        <v>6.5379699999999999E-2</v>
      </c>
      <c r="J52" s="180">
        <v>6.5699999999999995E-2</v>
      </c>
      <c r="K52" s="174">
        <v>7197500</v>
      </c>
      <c r="L52" s="174">
        <v>3350000</v>
      </c>
      <c r="M52" s="170">
        <f t="shared" si="9"/>
        <v>2.1485074626865672</v>
      </c>
    </row>
    <row r="53" spans="1:13" ht="12.75" customHeight="1" outlineLevel="1" x14ac:dyDescent="0.25">
      <c r="A53" s="156"/>
      <c r="B53" s="156"/>
      <c r="C53" s="156"/>
      <c r="D53" s="2" t="s">
        <v>151</v>
      </c>
      <c r="E53" s="158">
        <v>46949</v>
      </c>
      <c r="F53" s="177">
        <v>5.8749999999999997E-2</v>
      </c>
      <c r="G53" s="166">
        <v>6.3500000000000001E-2</v>
      </c>
      <c r="H53" s="166">
        <v>6.8000000000000005E-2</v>
      </c>
      <c r="I53" s="175">
        <v>6.5499500000000002E-2</v>
      </c>
      <c r="J53" s="166">
        <v>6.5600000000000006E-2</v>
      </c>
      <c r="K53" s="174">
        <v>6649000</v>
      </c>
      <c r="L53" s="174">
        <v>2300000</v>
      </c>
      <c r="M53" s="170">
        <f t="shared" si="9"/>
        <v>2.8908695652173915</v>
      </c>
    </row>
    <row r="54" spans="1:13" ht="12.75" customHeight="1" outlineLevel="1" x14ac:dyDescent="0.25">
      <c r="A54" s="156"/>
      <c r="B54" s="156"/>
      <c r="C54" s="156"/>
      <c r="D54" s="172" t="s">
        <v>53</v>
      </c>
      <c r="E54" s="158">
        <v>50086</v>
      </c>
      <c r="F54" s="166">
        <v>6.0999999999999999E-2</v>
      </c>
      <c r="G54" s="166">
        <v>6.5500000000000003E-2</v>
      </c>
      <c r="H54" s="166">
        <v>6.8099999999999994E-2</v>
      </c>
      <c r="I54" s="175">
        <v>6.69651E-2</v>
      </c>
      <c r="J54" s="175">
        <v>6.7000000000000004E-2</v>
      </c>
      <c r="K54" s="174">
        <v>922000</v>
      </c>
      <c r="L54" s="174">
        <v>150000</v>
      </c>
      <c r="M54" s="170">
        <f t="shared" si="9"/>
        <v>6.1466666666666665</v>
      </c>
    </row>
    <row r="55" spans="1:13" ht="12.75" customHeight="1" outlineLevel="1" x14ac:dyDescent="0.25">
      <c r="A55" s="156"/>
      <c r="B55" s="156"/>
      <c r="C55" s="156"/>
      <c r="D55" s="172" t="s">
        <v>152</v>
      </c>
      <c r="E55" s="158">
        <v>51697</v>
      </c>
      <c r="F55" s="166">
        <v>6.6250000000000003E-2</v>
      </c>
      <c r="G55" s="166">
        <v>6.8500000000000005E-2</v>
      </c>
      <c r="H55" s="166">
        <v>7.0000000000000007E-2</v>
      </c>
      <c r="I55" s="175">
        <v>6.8895300000000007E-2</v>
      </c>
      <c r="J55" s="175">
        <v>6.9000000000000006E-2</v>
      </c>
      <c r="K55" s="174">
        <v>2658500</v>
      </c>
      <c r="L55" s="174">
        <v>2350000</v>
      </c>
      <c r="M55" s="170">
        <f t="shared" si="9"/>
        <v>1.1312765957446809</v>
      </c>
    </row>
    <row r="56" spans="1:13" ht="12.75" customHeight="1" outlineLevel="1" x14ac:dyDescent="0.25">
      <c r="A56" s="181"/>
      <c r="B56" s="156"/>
      <c r="C56" s="182"/>
      <c r="D56" s="172" t="s">
        <v>142</v>
      </c>
      <c r="E56" s="158">
        <v>54772</v>
      </c>
      <c r="F56" s="166">
        <v>6.8750000000000006E-2</v>
      </c>
      <c r="G56" s="166">
        <v>6.9000000000000006E-2</v>
      </c>
      <c r="H56" s="166">
        <v>7.0499999999999993E-2</v>
      </c>
      <c r="I56" s="175">
        <v>6.9791199999999998E-2</v>
      </c>
      <c r="J56" s="175">
        <v>6.9900000000000004E-2</v>
      </c>
      <c r="K56" s="174">
        <v>2693500</v>
      </c>
      <c r="L56" s="174">
        <v>1650000</v>
      </c>
      <c r="M56" s="170">
        <f t="shared" ref="M56" si="10">IF(L56=0,0,K56/L56)</f>
        <v>1.6324242424242423</v>
      </c>
    </row>
    <row r="57" spans="1:13" s="1" customFormat="1" ht="12.75" customHeight="1" outlineLevel="1" x14ac:dyDescent="0.25">
      <c r="A57" s="280" t="s">
        <v>121</v>
      </c>
      <c r="B57" s="282"/>
      <c r="C57" s="282"/>
      <c r="D57" s="282"/>
      <c r="E57" s="282"/>
      <c r="F57" s="282"/>
      <c r="G57" s="282"/>
      <c r="H57" s="282"/>
      <c r="I57" s="282"/>
      <c r="J57" s="283"/>
      <c r="K57" s="176">
        <f>SUM(K50:K56)</f>
        <v>28303500</v>
      </c>
      <c r="L57" s="176">
        <f>SUM(L50:L56)</f>
        <v>12000000</v>
      </c>
      <c r="M57" s="165"/>
    </row>
    <row r="58" spans="1:13" ht="12" customHeight="1" outlineLevel="1" x14ac:dyDescent="0.2">
      <c r="A58" s="198">
        <v>45307</v>
      </c>
      <c r="B58" s="198">
        <v>45309</v>
      </c>
      <c r="C58" s="199" t="s">
        <v>136</v>
      </c>
      <c r="D58" s="184" t="s">
        <v>153</v>
      </c>
      <c r="E58" s="185">
        <v>45399</v>
      </c>
      <c r="F58" s="186" t="s">
        <v>128</v>
      </c>
      <c r="G58" s="202">
        <v>6.4000000000000001E-2</v>
      </c>
      <c r="H58" s="202">
        <v>6.5199999999999994E-2</v>
      </c>
      <c r="I58" s="194">
        <v>6.4000000000000001E-2</v>
      </c>
      <c r="J58" s="194">
        <v>6.4000000000000001E-2</v>
      </c>
      <c r="K58" s="209">
        <v>3255000</v>
      </c>
      <c r="L58" s="206">
        <v>1000000</v>
      </c>
      <c r="M58" s="188">
        <f t="shared" ref="M58:M59" si="11">IF(L58=0,0,K58/L58)</f>
        <v>3.2549999999999999</v>
      </c>
    </row>
    <row r="59" spans="1:13" ht="12" customHeight="1" outlineLevel="1" x14ac:dyDescent="0.2">
      <c r="A59" s="198"/>
      <c r="B59" s="183"/>
      <c r="C59" s="199"/>
      <c r="D59" s="184" t="s">
        <v>154</v>
      </c>
      <c r="E59" s="185">
        <v>45673</v>
      </c>
      <c r="F59" s="186" t="s">
        <v>128</v>
      </c>
      <c r="G59" s="186">
        <v>6.4899999999999999E-2</v>
      </c>
      <c r="H59" s="186">
        <v>6.9000000000000006E-2</v>
      </c>
      <c r="I59" s="202">
        <v>6.4899999999999999E-2</v>
      </c>
      <c r="J59" s="203">
        <v>6.4899999999999999E-2</v>
      </c>
      <c r="K59" s="204">
        <v>10477000</v>
      </c>
      <c r="L59" s="207">
        <v>200000</v>
      </c>
      <c r="M59" s="188">
        <f t="shared" si="11"/>
        <v>52.384999999999998</v>
      </c>
    </row>
    <row r="60" spans="1:13" ht="12.75" customHeight="1" outlineLevel="1" x14ac:dyDescent="0.2">
      <c r="A60" s="198"/>
      <c r="B60" s="185"/>
      <c r="C60" s="199"/>
      <c r="D60" s="184" t="s">
        <v>141</v>
      </c>
      <c r="E60" s="185">
        <v>47223</v>
      </c>
      <c r="F60" s="186">
        <v>6.8750000000000006E-2</v>
      </c>
      <c r="G60" s="186">
        <v>6.4799999999999996E-2</v>
      </c>
      <c r="H60" s="186">
        <v>6.7299999999999999E-2</v>
      </c>
      <c r="I60" s="187">
        <v>6.5410599999999999E-2</v>
      </c>
      <c r="J60" s="195">
        <v>6.5500000000000003E-2</v>
      </c>
      <c r="K60" s="204">
        <v>23592700</v>
      </c>
      <c r="L60" s="208">
        <v>8850000</v>
      </c>
      <c r="M60" s="188">
        <f>IF(L60=0,0,K60/L60)</f>
        <v>2.6658418079096045</v>
      </c>
    </row>
    <row r="61" spans="1:13" ht="12.75" customHeight="1" outlineLevel="1" x14ac:dyDescent="0.25">
      <c r="A61" s="191"/>
      <c r="B61" s="189"/>
      <c r="C61" s="192"/>
      <c r="D61" s="184" t="s">
        <v>140</v>
      </c>
      <c r="E61" s="185">
        <v>48990</v>
      </c>
      <c r="F61" s="186">
        <v>6.6250000000000003E-2</v>
      </c>
      <c r="G61" s="186">
        <v>6.6400000000000001E-2</v>
      </c>
      <c r="H61" s="186">
        <v>6.83E-2</v>
      </c>
      <c r="I61" s="196">
        <v>6.6899799999999995E-2</v>
      </c>
      <c r="J61" s="197">
        <v>6.7000000000000004E-2</v>
      </c>
      <c r="K61" s="204">
        <v>16712100</v>
      </c>
      <c r="L61" s="207">
        <v>5050000</v>
      </c>
      <c r="M61" s="188">
        <f>IF(L61=0,0,K61/L61)</f>
        <v>3.3093267326732674</v>
      </c>
    </row>
    <row r="62" spans="1:13" ht="12.75" customHeight="1" outlineLevel="1" x14ac:dyDescent="0.25">
      <c r="A62" s="191"/>
      <c r="B62" s="189"/>
      <c r="C62" s="192"/>
      <c r="D62" s="184" t="s">
        <v>138</v>
      </c>
      <c r="E62" s="185">
        <v>50571</v>
      </c>
      <c r="F62" s="186">
        <v>7.1249999999999994E-2</v>
      </c>
      <c r="G62" s="186">
        <v>6.7100000000000007E-2</v>
      </c>
      <c r="H62" s="186">
        <v>6.9800000000000001E-2</v>
      </c>
      <c r="I62" s="187">
        <v>6.7893800000000004E-2</v>
      </c>
      <c r="J62" s="195">
        <v>6.8099999999999994E-2</v>
      </c>
      <c r="K62" s="204">
        <v>2822300</v>
      </c>
      <c r="L62" s="208">
        <v>850000</v>
      </c>
      <c r="M62" s="188">
        <f>IF(L62=0,0,K62/L62)</f>
        <v>3.3203529411764707</v>
      </c>
    </row>
    <row r="63" spans="1:13" ht="12.75" customHeight="1" outlineLevel="1" x14ac:dyDescent="0.25">
      <c r="A63" s="191"/>
      <c r="B63" s="189"/>
      <c r="C63" s="192"/>
      <c r="D63" s="184" t="s">
        <v>137</v>
      </c>
      <c r="E63" s="185">
        <v>52397</v>
      </c>
      <c r="F63" s="186">
        <v>7.1249999999999994E-2</v>
      </c>
      <c r="G63" s="186">
        <v>6.8699999999999997E-2</v>
      </c>
      <c r="H63" s="186">
        <v>7.0000000000000007E-2</v>
      </c>
      <c r="I63" s="187">
        <v>6.89998E-2</v>
      </c>
      <c r="J63" s="196">
        <v>6.9199999999999998E-2</v>
      </c>
      <c r="K63" s="205">
        <v>4346200</v>
      </c>
      <c r="L63" s="208">
        <v>2900000</v>
      </c>
      <c r="M63" s="188">
        <f>IF(L63=0,0,K63/L63)</f>
        <v>1.4986896551724138</v>
      </c>
    </row>
    <row r="64" spans="1:13" ht="12.75" customHeight="1" outlineLevel="1" x14ac:dyDescent="0.25">
      <c r="A64" s="191"/>
      <c r="B64" s="200"/>
      <c r="C64" s="192"/>
      <c r="D64" s="184" t="s">
        <v>146</v>
      </c>
      <c r="E64" s="185">
        <v>56445</v>
      </c>
      <c r="F64" s="186">
        <v>6.8750000000000006E-2</v>
      </c>
      <c r="G64" s="186">
        <v>6.9199999999999998E-2</v>
      </c>
      <c r="H64" s="186">
        <v>7.0699999999999999E-2</v>
      </c>
      <c r="I64" s="197">
        <v>6.9698099999999999E-2</v>
      </c>
      <c r="J64" s="196">
        <v>6.9900000000000004E-2</v>
      </c>
      <c r="K64" s="205">
        <v>6358000</v>
      </c>
      <c r="L64" s="207">
        <v>5150000</v>
      </c>
      <c r="M64" s="201">
        <f>IF(L64=0,0,K64/L64)</f>
        <v>1.2345631067961165</v>
      </c>
    </row>
    <row r="65" spans="1:13" s="1" customFormat="1" ht="12.75" customHeight="1" outlineLevel="1" x14ac:dyDescent="0.25">
      <c r="A65" s="288" t="s">
        <v>121</v>
      </c>
      <c r="B65" s="289"/>
      <c r="C65" s="290"/>
      <c r="D65" s="290"/>
      <c r="E65" s="290"/>
      <c r="F65" s="290"/>
      <c r="G65" s="290"/>
      <c r="H65" s="290"/>
      <c r="I65" s="290"/>
      <c r="J65" s="291"/>
      <c r="K65" s="190">
        <f>SUM(K58:K64)</f>
        <v>67563300</v>
      </c>
      <c r="L65" s="190">
        <f>SUM(L58:L64)</f>
        <v>24000000</v>
      </c>
      <c r="M65" s="193"/>
    </row>
    <row r="66" spans="1:13" s="1" customFormat="1" ht="12.75" customHeight="1" outlineLevel="1" x14ac:dyDescent="0.25">
      <c r="A66" s="164">
        <v>45314</v>
      </c>
      <c r="B66" s="164">
        <v>45316</v>
      </c>
      <c r="C66" s="160" t="s">
        <v>136</v>
      </c>
      <c r="D66" s="172" t="s">
        <v>148</v>
      </c>
      <c r="E66" s="158">
        <v>45482</v>
      </c>
      <c r="F66" s="166" t="s">
        <v>128</v>
      </c>
      <c r="G66" s="166">
        <v>6.5500000000000003E-2</v>
      </c>
      <c r="H66" s="166">
        <v>6.7000000000000004E-2</v>
      </c>
      <c r="I66" s="166">
        <v>0</v>
      </c>
      <c r="J66" s="166">
        <v>0</v>
      </c>
      <c r="K66" s="174">
        <v>2530000</v>
      </c>
      <c r="L66" s="214">
        <v>0</v>
      </c>
      <c r="M66" s="170">
        <f t="shared" ref="M66:M72" si="12">IF(L66=0,0,K66/L66)</f>
        <v>0</v>
      </c>
    </row>
    <row r="67" spans="1:13" s="1" customFormat="1" ht="12.75" customHeight="1" outlineLevel="1" x14ac:dyDescent="0.25">
      <c r="A67" s="164"/>
      <c r="B67" s="164"/>
      <c r="C67" s="160"/>
      <c r="D67" s="172" t="s">
        <v>149</v>
      </c>
      <c r="E67" s="158">
        <v>45572</v>
      </c>
      <c r="F67" s="166" t="s">
        <v>128</v>
      </c>
      <c r="G67" s="166">
        <v>6.4299999999999996E-2</v>
      </c>
      <c r="H67" s="166">
        <v>6.7699999999999996E-2</v>
      </c>
      <c r="I67" s="178">
        <v>6.4650799999999994E-2</v>
      </c>
      <c r="J67" s="180">
        <v>6.5000000000000002E-2</v>
      </c>
      <c r="K67" s="174">
        <v>5509500</v>
      </c>
      <c r="L67" s="179">
        <v>1850000</v>
      </c>
      <c r="M67" s="170">
        <f t="shared" si="12"/>
        <v>2.978108108108108</v>
      </c>
    </row>
    <row r="68" spans="1:13" s="1" customFormat="1" ht="12.75" customHeight="1" outlineLevel="1" x14ac:dyDescent="0.25">
      <c r="A68" s="164"/>
      <c r="B68" s="158"/>
      <c r="C68" s="160"/>
      <c r="D68" s="172" t="s">
        <v>150</v>
      </c>
      <c r="E68" s="158">
        <v>46218</v>
      </c>
      <c r="F68" s="166">
        <v>4.8750000000000002E-2</v>
      </c>
      <c r="G68" s="166">
        <v>6.4000000000000001E-2</v>
      </c>
      <c r="H68" s="166">
        <v>6.6699999999999995E-2</v>
      </c>
      <c r="I68" s="175">
        <v>6.4999100000000004E-2</v>
      </c>
      <c r="J68" s="180">
        <v>6.54E-2</v>
      </c>
      <c r="K68" s="174">
        <v>7078000</v>
      </c>
      <c r="L68" s="174">
        <v>5100000</v>
      </c>
      <c r="M68" s="170">
        <f t="shared" si="12"/>
        <v>1.387843137254902</v>
      </c>
    </row>
    <row r="69" spans="1:13" s="1" customFormat="1" ht="12.75" customHeight="1" outlineLevel="1" x14ac:dyDescent="0.25">
      <c r="A69" s="156"/>
      <c r="B69" s="156"/>
      <c r="C69" s="156"/>
      <c r="D69" s="2" t="s">
        <v>151</v>
      </c>
      <c r="E69" s="158">
        <v>46949</v>
      </c>
      <c r="F69" s="177">
        <v>5.8749999999999997E-2</v>
      </c>
      <c r="G69" s="166">
        <v>6.4399999999999999E-2</v>
      </c>
      <c r="H69" s="166">
        <v>6.6000000000000003E-2</v>
      </c>
      <c r="I69" s="175">
        <v>6.4698400000000003E-2</v>
      </c>
      <c r="J69" s="166">
        <v>6.4899999999999999E-2</v>
      </c>
      <c r="K69" s="174">
        <v>3697000</v>
      </c>
      <c r="L69" s="174">
        <v>450000</v>
      </c>
      <c r="M69" s="170">
        <f t="shared" si="12"/>
        <v>8.2155555555555555</v>
      </c>
    </row>
    <row r="70" spans="1:13" s="1" customFormat="1" ht="12.75" customHeight="1" outlineLevel="1" x14ac:dyDescent="0.25">
      <c r="A70" s="156"/>
      <c r="B70" s="156"/>
      <c r="C70" s="156"/>
      <c r="D70" s="172" t="s">
        <v>139</v>
      </c>
      <c r="E70" s="158">
        <v>47376</v>
      </c>
      <c r="F70" s="166">
        <v>6.6250000000000003E-2</v>
      </c>
      <c r="G70" s="166">
        <v>6.4500000000000002E-2</v>
      </c>
      <c r="H70" s="166">
        <v>6.6500000000000004E-2</v>
      </c>
      <c r="I70" s="175">
        <v>6.5380999999999995E-2</v>
      </c>
      <c r="J70" s="175">
        <v>6.6000000000000003E-2</v>
      </c>
      <c r="K70" s="174">
        <v>2231000</v>
      </c>
      <c r="L70" s="174">
        <v>2200000</v>
      </c>
      <c r="M70" s="170">
        <f t="shared" si="12"/>
        <v>1.0140909090909092</v>
      </c>
    </row>
    <row r="71" spans="1:13" s="1" customFormat="1" ht="12.75" customHeight="1" outlineLevel="1" x14ac:dyDescent="0.25">
      <c r="A71" s="156"/>
      <c r="B71" s="156"/>
      <c r="C71" s="156"/>
      <c r="D71" s="172" t="s">
        <v>53</v>
      </c>
      <c r="E71" s="158">
        <v>50086</v>
      </c>
      <c r="F71" s="166">
        <v>6.0999999999999999E-2</v>
      </c>
      <c r="G71" s="166">
        <v>6.5600000000000006E-2</v>
      </c>
      <c r="H71" s="166">
        <v>6.7500000000000004E-2</v>
      </c>
      <c r="I71" s="175">
        <v>6.6679100000000005E-2</v>
      </c>
      <c r="J71" s="175">
        <v>6.7500000000000004E-2</v>
      </c>
      <c r="K71" s="174">
        <v>1414500</v>
      </c>
      <c r="L71" s="174">
        <v>1300000</v>
      </c>
      <c r="M71" s="170">
        <f t="shared" si="12"/>
        <v>1.0880769230769232</v>
      </c>
    </row>
    <row r="72" spans="1:13" s="1" customFormat="1" ht="12.75" customHeight="1" outlineLevel="1" x14ac:dyDescent="0.25">
      <c r="A72" s="181"/>
      <c r="B72" s="156"/>
      <c r="C72" s="182"/>
      <c r="D72" s="172" t="s">
        <v>142</v>
      </c>
      <c r="E72" s="158">
        <v>54772</v>
      </c>
      <c r="F72" s="166">
        <v>6.8750000000000006E-2</v>
      </c>
      <c r="G72" s="166">
        <v>6.9199999999999998E-2</v>
      </c>
      <c r="H72" s="166">
        <v>7.0999999999999994E-2</v>
      </c>
      <c r="I72" s="175">
        <v>6.9791300000000001E-2</v>
      </c>
      <c r="J72" s="175">
        <v>7.0000000000000007E-2</v>
      </c>
      <c r="K72" s="174">
        <v>1308000</v>
      </c>
      <c r="L72" s="174">
        <v>1100000</v>
      </c>
      <c r="M72" s="170">
        <f t="shared" si="12"/>
        <v>1.1890909090909092</v>
      </c>
    </row>
    <row r="73" spans="1:13" s="1" customFormat="1" ht="12.75" customHeight="1" outlineLevel="1" x14ac:dyDescent="0.25">
      <c r="A73" s="280" t="s">
        <v>121</v>
      </c>
      <c r="B73" s="282"/>
      <c r="C73" s="282"/>
      <c r="D73" s="282"/>
      <c r="E73" s="282"/>
      <c r="F73" s="282"/>
      <c r="G73" s="282"/>
      <c r="H73" s="282"/>
      <c r="I73" s="282"/>
      <c r="J73" s="283"/>
      <c r="K73" s="176">
        <f>SUM(K66:K72)</f>
        <v>23768000</v>
      </c>
      <c r="L73" s="176">
        <f>SUM(L66:L72)</f>
        <v>12000000</v>
      </c>
      <c r="M73" s="165"/>
    </row>
    <row r="74" spans="1:13" ht="12.75" customHeight="1" x14ac:dyDescent="0.25">
      <c r="A74" s="284" t="s">
        <v>143</v>
      </c>
      <c r="B74" s="285"/>
      <c r="C74" s="285"/>
      <c r="D74" s="285"/>
      <c r="E74" s="285"/>
      <c r="F74" s="285"/>
      <c r="G74" s="285"/>
      <c r="H74" s="285"/>
      <c r="I74" s="285"/>
      <c r="J74" s="286"/>
      <c r="K74" s="173">
        <f>K11+K19+K26+K29+K34+K42+K49+K57+K65+K73</f>
        <v>271055100</v>
      </c>
      <c r="L74" s="173">
        <f>L11+L19+L26+L29+L34+L42+L49+L57+L65+L73</f>
        <v>140631900</v>
      </c>
      <c r="M74" s="165"/>
    </row>
    <row r="75" spans="1:13" ht="12.75" customHeight="1" x14ac:dyDescent="0.25">
      <c r="A75" s="284" t="s">
        <v>161</v>
      </c>
      <c r="B75" s="285"/>
      <c r="C75" s="285"/>
      <c r="D75" s="285"/>
      <c r="E75" s="285"/>
      <c r="F75" s="285"/>
      <c r="G75" s="285"/>
      <c r="H75" s="285"/>
      <c r="I75" s="285"/>
      <c r="J75" s="286"/>
      <c r="K75" s="173">
        <f>+K74</f>
        <v>271055100</v>
      </c>
      <c r="L75" s="173">
        <f>+L74</f>
        <v>140631900</v>
      </c>
      <c r="M75" s="165"/>
    </row>
    <row r="76" spans="1:13" ht="12" customHeight="1" outlineLevel="1" x14ac:dyDescent="0.2">
      <c r="A76" s="198">
        <v>45321</v>
      </c>
      <c r="B76" s="215">
        <v>45323</v>
      </c>
      <c r="C76" s="199" t="s">
        <v>136</v>
      </c>
      <c r="D76" s="184" t="s">
        <v>163</v>
      </c>
      <c r="E76" s="185">
        <v>45413</v>
      </c>
      <c r="F76" s="186" t="s">
        <v>128</v>
      </c>
      <c r="G76" s="202">
        <v>6.3799999999999996E-2</v>
      </c>
      <c r="H76" s="202">
        <v>6.5000000000000002E-2</v>
      </c>
      <c r="I76" s="194">
        <v>6.3995999999999997E-2</v>
      </c>
      <c r="J76" s="194">
        <v>6.4000000000000001E-2</v>
      </c>
      <c r="K76" s="216">
        <v>3460000</v>
      </c>
      <c r="L76" s="217">
        <v>1000000</v>
      </c>
      <c r="M76" s="188">
        <f t="shared" ref="M76:M77" si="13">IF(L76=0,0,K76/L76)</f>
        <v>3.46</v>
      </c>
    </row>
    <row r="77" spans="1:13" ht="12" customHeight="1" outlineLevel="1" x14ac:dyDescent="0.2">
      <c r="A77" s="198"/>
      <c r="B77" s="183"/>
      <c r="C77" s="199"/>
      <c r="D77" s="184" t="s">
        <v>154</v>
      </c>
      <c r="E77" s="185">
        <v>45673</v>
      </c>
      <c r="F77" s="186" t="s">
        <v>128</v>
      </c>
      <c r="G77" s="186">
        <v>6.4799999999999996E-2</v>
      </c>
      <c r="H77" s="186">
        <v>6.7000000000000004E-2</v>
      </c>
      <c r="I77" s="202">
        <v>6.4869599999999999E-2</v>
      </c>
      <c r="J77" s="203">
        <v>6.5100000000000005E-2</v>
      </c>
      <c r="K77" s="216">
        <v>7079000</v>
      </c>
      <c r="L77" s="218">
        <v>900000</v>
      </c>
      <c r="M77" s="188">
        <f t="shared" si="13"/>
        <v>7.8655555555555559</v>
      </c>
    </row>
    <row r="78" spans="1:13" ht="12.75" customHeight="1" outlineLevel="1" x14ac:dyDescent="0.2">
      <c r="A78" s="198"/>
      <c r="B78" s="185"/>
      <c r="C78" s="199"/>
      <c r="D78" s="184" t="s">
        <v>141</v>
      </c>
      <c r="E78" s="185">
        <v>47223</v>
      </c>
      <c r="F78" s="186">
        <v>6.8750000000000006E-2</v>
      </c>
      <c r="G78" s="186">
        <v>6.5000000000000002E-2</v>
      </c>
      <c r="H78" s="186">
        <v>6.6699999999999995E-2</v>
      </c>
      <c r="I78" s="187">
        <v>6.5369399999999994E-2</v>
      </c>
      <c r="J78" s="195">
        <v>6.5500000000000003E-2</v>
      </c>
      <c r="K78" s="216">
        <v>25609500</v>
      </c>
      <c r="L78" s="219">
        <v>8350000</v>
      </c>
      <c r="M78" s="188">
        <f>IF(L78=0,0,K78/L78)</f>
        <v>3.067005988023952</v>
      </c>
    </row>
    <row r="79" spans="1:13" ht="12.75" customHeight="1" outlineLevel="1" x14ac:dyDescent="0.25">
      <c r="A79" s="191"/>
      <c r="B79" s="189"/>
      <c r="C79" s="192"/>
      <c r="D79" s="184" t="s">
        <v>162</v>
      </c>
      <c r="E79" s="185">
        <v>47771</v>
      </c>
      <c r="F79" s="186">
        <v>7.3749999999999996E-2</v>
      </c>
      <c r="G79" s="186">
        <v>6.54E-2</v>
      </c>
      <c r="H79" s="186">
        <v>7.3700000000000002E-2</v>
      </c>
      <c r="I79" s="202">
        <v>6.57697E-2</v>
      </c>
      <c r="J79" s="202">
        <v>6.59E-2</v>
      </c>
      <c r="K79" s="216">
        <v>2650000</v>
      </c>
      <c r="L79" s="219">
        <v>250000</v>
      </c>
      <c r="M79" s="188">
        <f t="shared" ref="M79" si="14">IF(L79=0,0,K79/L79)</f>
        <v>10.6</v>
      </c>
    </row>
    <row r="80" spans="1:13" ht="12.75" customHeight="1" outlineLevel="1" x14ac:dyDescent="0.25">
      <c r="A80" s="191"/>
      <c r="B80" s="189"/>
      <c r="C80" s="192"/>
      <c r="D80" s="184" t="s">
        <v>140</v>
      </c>
      <c r="E80" s="185">
        <v>48990</v>
      </c>
      <c r="F80" s="186">
        <v>6.6250000000000003E-2</v>
      </c>
      <c r="G80" s="186">
        <v>6.6100000000000006E-2</v>
      </c>
      <c r="H80" s="186">
        <v>7.0000000000000007E-2</v>
      </c>
      <c r="I80" s="196">
        <v>6.6298999999999997E-2</v>
      </c>
      <c r="J80" s="197">
        <v>6.6500000000000004E-2</v>
      </c>
      <c r="K80" s="216">
        <v>18593000</v>
      </c>
      <c r="L80" s="218">
        <v>8050000</v>
      </c>
      <c r="M80" s="188">
        <f>IF(L80=0,0,K80/L80)</f>
        <v>2.3096894409937887</v>
      </c>
    </row>
    <row r="81" spans="1:13" ht="12.75" customHeight="1" outlineLevel="1" x14ac:dyDescent="0.25">
      <c r="A81" s="191"/>
      <c r="B81" s="189"/>
      <c r="C81" s="192"/>
      <c r="D81" s="184" t="s">
        <v>138</v>
      </c>
      <c r="E81" s="185">
        <v>50571</v>
      </c>
      <c r="F81" s="186">
        <v>7.1249999999999994E-2</v>
      </c>
      <c r="G81" s="186">
        <v>6.7599999999999993E-2</v>
      </c>
      <c r="H81" s="186">
        <v>6.9500000000000006E-2</v>
      </c>
      <c r="I81" s="187">
        <v>6.7899100000000004E-2</v>
      </c>
      <c r="J81" s="195">
        <v>6.8000000000000005E-2</v>
      </c>
      <c r="K81" s="216">
        <v>4300000</v>
      </c>
      <c r="L81" s="219">
        <v>2250000</v>
      </c>
      <c r="M81" s="188">
        <f>IF(L81=0,0,K81/L81)</f>
        <v>1.9111111111111112</v>
      </c>
    </row>
    <row r="82" spans="1:13" ht="12.75" customHeight="1" outlineLevel="1" x14ac:dyDescent="0.25">
      <c r="A82" s="191"/>
      <c r="B82" s="189"/>
      <c r="C82" s="192"/>
      <c r="D82" s="184" t="s">
        <v>137</v>
      </c>
      <c r="E82" s="185">
        <v>52397</v>
      </c>
      <c r="F82" s="186">
        <v>7.1249999999999994E-2</v>
      </c>
      <c r="G82" s="186">
        <v>6.88E-2</v>
      </c>
      <c r="H82" s="186">
        <v>7.0499999999999993E-2</v>
      </c>
      <c r="I82" s="187">
        <v>6.9042999999999993E-2</v>
      </c>
      <c r="J82" s="196">
        <v>6.9099999999999995E-2</v>
      </c>
      <c r="K82" s="220">
        <v>4935900</v>
      </c>
      <c r="L82" s="219">
        <v>1500000</v>
      </c>
      <c r="M82" s="188">
        <f>IF(L82=0,0,K82/L82)</f>
        <v>3.2906</v>
      </c>
    </row>
    <row r="83" spans="1:13" ht="12.75" customHeight="1" outlineLevel="1" x14ac:dyDescent="0.25">
      <c r="A83" s="191"/>
      <c r="B83" s="200"/>
      <c r="C83" s="192"/>
      <c r="D83" s="184" t="s">
        <v>146</v>
      </c>
      <c r="E83" s="185">
        <v>56445</v>
      </c>
      <c r="F83" s="186">
        <v>6.8750000000000006E-2</v>
      </c>
      <c r="G83" s="186">
        <v>6.9199999999999998E-2</v>
      </c>
      <c r="H83" s="186">
        <v>7.0400000000000004E-2</v>
      </c>
      <c r="I83" s="197">
        <v>6.9499099999999994E-2</v>
      </c>
      <c r="J83" s="196">
        <v>6.9599999999999995E-2</v>
      </c>
      <c r="K83" s="220">
        <v>6614800</v>
      </c>
      <c r="L83" s="218">
        <v>1700000</v>
      </c>
      <c r="M83" s="201">
        <f>IF(L83=0,0,K83/L83)</f>
        <v>3.8910588235294119</v>
      </c>
    </row>
    <row r="84" spans="1:13" s="1" customFormat="1" ht="12.75" customHeight="1" outlineLevel="1" x14ac:dyDescent="0.25">
      <c r="A84" s="288" t="s">
        <v>121</v>
      </c>
      <c r="B84" s="289"/>
      <c r="C84" s="290"/>
      <c r="D84" s="290"/>
      <c r="E84" s="290"/>
      <c r="F84" s="290"/>
      <c r="G84" s="290"/>
      <c r="H84" s="290"/>
      <c r="I84" s="290"/>
      <c r="J84" s="291"/>
      <c r="K84" s="190">
        <f>SUM(K76:K83)</f>
        <v>73242200</v>
      </c>
      <c r="L84" s="190">
        <f>SUM(L76:L83)</f>
        <v>24000000</v>
      </c>
      <c r="M84" s="193"/>
    </row>
    <row r="85" spans="1:13" ht="12.75" customHeight="1" x14ac:dyDescent="0.2">
      <c r="A85" s="164">
        <v>45327</v>
      </c>
      <c r="B85" s="164">
        <v>45329</v>
      </c>
      <c r="C85" s="160" t="s">
        <v>136</v>
      </c>
      <c r="D85" s="172" t="s">
        <v>177</v>
      </c>
      <c r="E85" s="158">
        <v>45509</v>
      </c>
      <c r="F85" s="166" t="s">
        <v>128</v>
      </c>
      <c r="G85" s="166">
        <v>6.4000000000000001E-2</v>
      </c>
      <c r="H85" s="166">
        <v>6.4000000000000001E-2</v>
      </c>
      <c r="I85" s="166">
        <v>6.4000000000000001E-2</v>
      </c>
      <c r="J85" s="166">
        <v>6.4000000000000001E-2</v>
      </c>
      <c r="K85" s="174">
        <v>2025000</v>
      </c>
      <c r="L85" s="235">
        <v>100000</v>
      </c>
      <c r="M85" s="170">
        <f>IF(L85=0,0,K85/L85)</f>
        <v>20.25</v>
      </c>
    </row>
    <row r="86" spans="1:13" ht="12.75" customHeight="1" x14ac:dyDescent="0.2">
      <c r="A86" s="164"/>
      <c r="B86" s="164"/>
      <c r="C86" s="160"/>
      <c r="D86" s="172" t="s">
        <v>178</v>
      </c>
      <c r="E86" s="158">
        <v>45599</v>
      </c>
      <c r="F86" s="166" t="s">
        <v>128</v>
      </c>
      <c r="G86" s="166">
        <v>6.4799999999999996E-2</v>
      </c>
      <c r="H86" s="166">
        <v>6.5500000000000003E-2</v>
      </c>
      <c r="I86" s="178">
        <v>0</v>
      </c>
      <c r="J86" s="180">
        <v>0</v>
      </c>
      <c r="K86" s="174">
        <v>4830000</v>
      </c>
      <c r="L86" s="236">
        <v>0</v>
      </c>
      <c r="M86" s="170">
        <f t="shared" ref="M86:M91" si="15">IF(L86=0,0,K86/L86)</f>
        <v>0</v>
      </c>
    </row>
    <row r="87" spans="1:13" ht="12.75" customHeight="1" x14ac:dyDescent="0.2">
      <c r="A87" s="164"/>
      <c r="B87" s="158"/>
      <c r="C87" s="160"/>
      <c r="D87" s="172" t="s">
        <v>150</v>
      </c>
      <c r="E87" s="158">
        <v>45488</v>
      </c>
      <c r="F87" s="166">
        <v>4.8750000000000002E-2</v>
      </c>
      <c r="G87" s="166">
        <v>6.4299999999999996E-2</v>
      </c>
      <c r="H87" s="166">
        <v>6.6699999999999995E-2</v>
      </c>
      <c r="I87" s="175">
        <v>6.4797199999999999E-2</v>
      </c>
      <c r="J87" s="180">
        <v>6.5199999999999994E-2</v>
      </c>
      <c r="K87" s="174">
        <v>9218000</v>
      </c>
      <c r="L87" s="174">
        <v>5800000</v>
      </c>
      <c r="M87" s="170">
        <f t="shared" si="15"/>
        <v>1.5893103448275863</v>
      </c>
    </row>
    <row r="88" spans="1:13" ht="12.75" customHeight="1" x14ac:dyDescent="0.25">
      <c r="A88" s="156"/>
      <c r="B88" s="156"/>
      <c r="C88" s="156"/>
      <c r="D88" s="2" t="s">
        <v>151</v>
      </c>
      <c r="E88" s="158">
        <v>46949</v>
      </c>
      <c r="F88" s="177">
        <v>5.8749999999999997E-2</v>
      </c>
      <c r="G88" s="166">
        <v>6.3799999999999996E-2</v>
      </c>
      <c r="H88" s="166">
        <v>6.8000000000000005E-2</v>
      </c>
      <c r="I88" s="175">
        <v>6.4899200000000004E-2</v>
      </c>
      <c r="J88" s="166">
        <v>6.5000000000000002E-2</v>
      </c>
      <c r="K88" s="174">
        <v>3742500</v>
      </c>
      <c r="L88" s="174">
        <v>2550000</v>
      </c>
      <c r="M88" s="170">
        <f t="shared" si="15"/>
        <v>1.4676470588235293</v>
      </c>
    </row>
    <row r="89" spans="1:13" ht="12.75" customHeight="1" x14ac:dyDescent="0.25">
      <c r="A89" s="156"/>
      <c r="B89" s="156"/>
      <c r="C89" s="156"/>
      <c r="D89" s="172" t="s">
        <v>53</v>
      </c>
      <c r="E89" s="158">
        <v>50086</v>
      </c>
      <c r="F89" s="166">
        <v>6.0999999999999999E-2</v>
      </c>
      <c r="G89" s="166">
        <v>6.5699999999999995E-2</v>
      </c>
      <c r="H89" s="166">
        <v>6.7500000000000004E-2</v>
      </c>
      <c r="I89" s="175">
        <v>6.6494499999999998E-2</v>
      </c>
      <c r="J89" s="175">
        <v>6.6799999999999998E-2</v>
      </c>
      <c r="K89" s="174">
        <v>1350000</v>
      </c>
      <c r="L89" s="174">
        <v>550000</v>
      </c>
      <c r="M89" s="170">
        <f t="shared" si="15"/>
        <v>2.4545454545454546</v>
      </c>
    </row>
    <row r="90" spans="1:13" ht="12.75" customHeight="1" x14ac:dyDescent="0.25">
      <c r="A90" s="156"/>
      <c r="B90" s="156"/>
      <c r="C90" s="156"/>
      <c r="D90" s="172" t="s">
        <v>152</v>
      </c>
      <c r="E90" s="158">
        <v>51697</v>
      </c>
      <c r="F90" s="166">
        <v>6.6250000000000003E-2</v>
      </c>
      <c r="G90" s="166">
        <v>6.7900000000000002E-2</v>
      </c>
      <c r="H90" s="166">
        <v>6.8500000000000005E-2</v>
      </c>
      <c r="I90" s="175">
        <v>6.7952200000000004E-2</v>
      </c>
      <c r="J90" s="175">
        <v>6.8000000000000005E-2</v>
      </c>
      <c r="K90" s="174">
        <v>171000</v>
      </c>
      <c r="L90" s="174">
        <v>100000</v>
      </c>
      <c r="M90" s="170">
        <f t="shared" si="15"/>
        <v>1.71</v>
      </c>
    </row>
    <row r="91" spans="1:13" ht="12.75" customHeight="1" x14ac:dyDescent="0.25">
      <c r="A91" s="181"/>
      <c r="B91" s="156"/>
      <c r="C91" s="182"/>
      <c r="D91" s="172" t="s">
        <v>142</v>
      </c>
      <c r="E91" s="158">
        <v>54772</v>
      </c>
      <c r="F91" s="166">
        <v>6.8750000000000006E-2</v>
      </c>
      <c r="G91" s="166">
        <v>6.9000000000000006E-2</v>
      </c>
      <c r="H91" s="166">
        <v>7.0999999999999994E-2</v>
      </c>
      <c r="I91" s="175">
        <v>6.96962E-2</v>
      </c>
      <c r="J91" s="175">
        <v>6.9800000000000001E-2</v>
      </c>
      <c r="K91" s="174">
        <v>2311400</v>
      </c>
      <c r="L91" s="174">
        <v>2050000</v>
      </c>
      <c r="M91" s="170">
        <f t="shared" si="15"/>
        <v>1.1275121951219511</v>
      </c>
    </row>
    <row r="92" spans="1:13" ht="12.75" customHeight="1" x14ac:dyDescent="0.25">
      <c r="A92" s="280" t="s">
        <v>121</v>
      </c>
      <c r="B92" s="282"/>
      <c r="C92" s="282"/>
      <c r="D92" s="282"/>
      <c r="E92" s="282"/>
      <c r="F92" s="282"/>
      <c r="G92" s="282"/>
      <c r="H92" s="282"/>
      <c r="I92" s="282"/>
      <c r="J92" s="283"/>
      <c r="K92" s="173">
        <f>SUM(K85:K91)</f>
        <v>23647900</v>
      </c>
      <c r="L92" s="173">
        <f>SUM(L85:L91)</f>
        <v>11150000</v>
      </c>
      <c r="M92" s="165"/>
    </row>
    <row r="93" spans="1:13" ht="12" customHeight="1" outlineLevel="1" x14ac:dyDescent="0.2">
      <c r="A93" s="198">
        <v>45334</v>
      </c>
      <c r="B93" s="215">
        <v>45337</v>
      </c>
      <c r="C93" s="199" t="s">
        <v>136</v>
      </c>
      <c r="D93" s="184" t="s">
        <v>179</v>
      </c>
      <c r="E93" s="185">
        <v>45427</v>
      </c>
      <c r="F93" s="186" t="s">
        <v>128</v>
      </c>
      <c r="G93" s="202">
        <v>6.4000000000000001E-2</v>
      </c>
      <c r="H93" s="202">
        <v>6.4699999999999994E-2</v>
      </c>
      <c r="I93" s="194">
        <v>6.4000000000000001E-2</v>
      </c>
      <c r="J93" s="194">
        <v>6.4000000000000001E-2</v>
      </c>
      <c r="K93" s="216">
        <v>2320000</v>
      </c>
      <c r="L93" s="217">
        <v>400000</v>
      </c>
      <c r="M93" s="188">
        <f t="shared" ref="M93:M94" si="16">IF(L93=0,0,K93/L93)</f>
        <v>5.8</v>
      </c>
    </row>
    <row r="94" spans="1:13" ht="12" customHeight="1" outlineLevel="1" x14ac:dyDescent="0.2">
      <c r="A94" s="198"/>
      <c r="B94" s="183"/>
      <c r="C94" s="199"/>
      <c r="D94" s="184" t="s">
        <v>180</v>
      </c>
      <c r="E94" s="185">
        <v>45701</v>
      </c>
      <c r="F94" s="186" t="s">
        <v>128</v>
      </c>
      <c r="G94" s="186">
        <v>6.4500000000000002E-2</v>
      </c>
      <c r="H94" s="186">
        <v>6.5799999999999997E-2</v>
      </c>
      <c r="I94" s="202">
        <v>6.4845E-2</v>
      </c>
      <c r="J94" s="203">
        <v>6.5000000000000002E-2</v>
      </c>
      <c r="K94" s="216">
        <v>6950000</v>
      </c>
      <c r="L94" s="218">
        <v>2000000</v>
      </c>
      <c r="M94" s="188">
        <f t="shared" si="16"/>
        <v>3.4750000000000001</v>
      </c>
    </row>
    <row r="95" spans="1:13" ht="12.75" customHeight="1" outlineLevel="1" x14ac:dyDescent="0.2">
      <c r="A95" s="198"/>
      <c r="B95" s="185"/>
      <c r="C95" s="199"/>
      <c r="D95" s="184" t="s">
        <v>141</v>
      </c>
      <c r="E95" s="185">
        <v>47223</v>
      </c>
      <c r="F95" s="186">
        <v>6.8750000000000006E-2</v>
      </c>
      <c r="G95" s="186">
        <v>6.5000000000000002E-2</v>
      </c>
      <c r="H95" s="186">
        <v>6.8000000000000005E-2</v>
      </c>
      <c r="I95" s="187">
        <v>6.52422E-2</v>
      </c>
      <c r="J95" s="195">
        <v>6.54E-2</v>
      </c>
      <c r="K95" s="216">
        <v>19905000</v>
      </c>
      <c r="L95" s="219">
        <v>9650000</v>
      </c>
      <c r="M95" s="188">
        <f>IF(L95=0,0,K95/L95)</f>
        <v>2.0626943005181348</v>
      </c>
    </row>
    <row r="96" spans="1:13" ht="12.75" customHeight="1" outlineLevel="1" x14ac:dyDescent="0.25">
      <c r="A96" s="191"/>
      <c r="B96" s="189"/>
      <c r="C96" s="192"/>
      <c r="D96" s="184" t="s">
        <v>140</v>
      </c>
      <c r="E96" s="185">
        <v>48990</v>
      </c>
      <c r="F96" s="186">
        <v>6.6250000000000003E-2</v>
      </c>
      <c r="G96" s="186">
        <v>6.6299999999999998E-2</v>
      </c>
      <c r="H96" s="186">
        <v>6.8000000000000005E-2</v>
      </c>
      <c r="I96" s="196">
        <v>6.6585699999999998E-2</v>
      </c>
      <c r="J96" s="197">
        <v>6.6699999999999995E-2</v>
      </c>
      <c r="K96" s="216">
        <v>11444000</v>
      </c>
      <c r="L96" s="218">
        <v>4650000</v>
      </c>
      <c r="M96" s="188">
        <f>IF(L96=0,0,K96/L96)</f>
        <v>2.4610752688172042</v>
      </c>
    </row>
    <row r="97" spans="1:13" ht="12.75" customHeight="1" outlineLevel="1" x14ac:dyDescent="0.25">
      <c r="A97" s="191"/>
      <c r="B97" s="189"/>
      <c r="C97" s="192"/>
      <c r="D97" s="184" t="s">
        <v>138</v>
      </c>
      <c r="E97" s="185">
        <v>50571</v>
      </c>
      <c r="F97" s="186">
        <v>7.1249999999999994E-2</v>
      </c>
      <c r="G97" s="186">
        <v>6.7699999999999996E-2</v>
      </c>
      <c r="H97" s="186">
        <v>6.9500000000000006E-2</v>
      </c>
      <c r="I97" s="187">
        <v>6.7989999999999995E-2</v>
      </c>
      <c r="J97" s="195">
        <v>6.8099999999999994E-2</v>
      </c>
      <c r="K97" s="216">
        <v>4521000</v>
      </c>
      <c r="L97" s="219">
        <v>2200000</v>
      </c>
      <c r="M97" s="188">
        <f>IF(L97=0,0,K97/L97)</f>
        <v>2.0550000000000002</v>
      </c>
    </row>
    <row r="98" spans="1:13" ht="12.75" customHeight="1" outlineLevel="1" x14ac:dyDescent="0.25">
      <c r="A98" s="191"/>
      <c r="B98" s="189"/>
      <c r="C98" s="192"/>
      <c r="D98" s="184" t="s">
        <v>137</v>
      </c>
      <c r="E98" s="185">
        <v>52397</v>
      </c>
      <c r="F98" s="186">
        <v>7.1249999999999994E-2</v>
      </c>
      <c r="G98" s="186">
        <v>6.8500000000000005E-2</v>
      </c>
      <c r="H98" s="186">
        <v>7.0499999999999993E-2</v>
      </c>
      <c r="I98" s="187">
        <v>6.8899699999999994E-2</v>
      </c>
      <c r="J98" s="196">
        <v>6.9099999999999995E-2</v>
      </c>
      <c r="K98" s="220">
        <v>3036800</v>
      </c>
      <c r="L98" s="219">
        <v>1750000</v>
      </c>
      <c r="M98" s="188">
        <f>IF(L98=0,0,K98/L98)</f>
        <v>1.7353142857142858</v>
      </c>
    </row>
    <row r="99" spans="1:13" ht="12.75" customHeight="1" outlineLevel="1" x14ac:dyDescent="0.25">
      <c r="A99" s="191"/>
      <c r="B99" s="200"/>
      <c r="C99" s="192"/>
      <c r="D99" s="184" t="s">
        <v>146</v>
      </c>
      <c r="E99" s="185">
        <v>56445</v>
      </c>
      <c r="F99" s="186">
        <v>6.8750000000000006E-2</v>
      </c>
      <c r="G99" s="186">
        <v>6.88E-2</v>
      </c>
      <c r="H99" s="186">
        <v>7.0300000000000001E-2</v>
      </c>
      <c r="I99" s="197">
        <v>6.9699300000000006E-2</v>
      </c>
      <c r="J99" s="196">
        <v>6.9900000000000004E-2</v>
      </c>
      <c r="K99" s="220">
        <v>4454400</v>
      </c>
      <c r="L99" s="218">
        <v>3350000</v>
      </c>
      <c r="M99" s="201">
        <f>IF(L99=0,0,K99/L99)</f>
        <v>1.3296716417910448</v>
      </c>
    </row>
    <row r="100" spans="1:13" s="1" customFormat="1" ht="12.75" customHeight="1" outlineLevel="1" x14ac:dyDescent="0.25">
      <c r="A100" s="288" t="s">
        <v>121</v>
      </c>
      <c r="B100" s="289"/>
      <c r="C100" s="290"/>
      <c r="D100" s="290"/>
      <c r="E100" s="290"/>
      <c r="F100" s="290"/>
      <c r="G100" s="290"/>
      <c r="H100" s="290"/>
      <c r="I100" s="290"/>
      <c r="J100" s="291"/>
      <c r="K100" s="190">
        <f>SUM(K93:K99)</f>
        <v>52631200</v>
      </c>
      <c r="L100" s="190">
        <f>SUM(L93:L99)</f>
        <v>24000000</v>
      </c>
      <c r="M100" s="193"/>
    </row>
    <row r="101" spans="1:13" s="1" customFormat="1" ht="12.75" customHeight="1" outlineLevel="1" x14ac:dyDescent="0.25">
      <c r="A101" s="164">
        <v>45342</v>
      </c>
      <c r="B101" s="164">
        <v>45344</v>
      </c>
      <c r="C101" s="160" t="s">
        <v>136</v>
      </c>
      <c r="D101" s="172" t="s">
        <v>177</v>
      </c>
      <c r="E101" s="158">
        <v>45509</v>
      </c>
      <c r="F101" s="166" t="s">
        <v>128</v>
      </c>
      <c r="G101" s="166">
        <v>6.3700000000000007E-2</v>
      </c>
      <c r="H101" s="166">
        <v>6.5000000000000002E-2</v>
      </c>
      <c r="I101" s="166">
        <v>6.3700000000000007E-2</v>
      </c>
      <c r="J101" s="166">
        <v>6.3700000000000007E-2</v>
      </c>
      <c r="K101" s="174">
        <v>3047000</v>
      </c>
      <c r="L101" s="235">
        <v>3000000</v>
      </c>
      <c r="M101" s="170">
        <f>IF(L101=0,0,K101/L101)</f>
        <v>1.0156666666666667</v>
      </c>
    </row>
    <row r="102" spans="1:13" s="1" customFormat="1" ht="12.75" customHeight="1" outlineLevel="1" x14ac:dyDescent="0.25">
      <c r="A102" s="164"/>
      <c r="B102" s="164"/>
      <c r="C102" s="160"/>
      <c r="D102" s="172" t="s">
        <v>181</v>
      </c>
      <c r="E102" s="158">
        <v>45614</v>
      </c>
      <c r="F102" s="166" t="s">
        <v>128</v>
      </c>
      <c r="G102" s="166">
        <v>6.3799999999999996E-2</v>
      </c>
      <c r="H102" s="166">
        <v>6.5500000000000003E-2</v>
      </c>
      <c r="I102" s="178">
        <v>6.38846E-2</v>
      </c>
      <c r="J102" s="180">
        <v>6.4000000000000001E-2</v>
      </c>
      <c r="K102" s="174">
        <v>4652700</v>
      </c>
      <c r="L102" s="235">
        <v>2600000</v>
      </c>
      <c r="M102" s="170">
        <f t="shared" ref="M102:M107" si="17">IF(L102=0,0,K102/L102)</f>
        <v>1.7895000000000001</v>
      </c>
    </row>
    <row r="103" spans="1:13" s="1" customFormat="1" ht="12.75" customHeight="1" outlineLevel="1" x14ac:dyDescent="0.25">
      <c r="A103" s="164"/>
      <c r="B103" s="158"/>
      <c r="C103" s="160"/>
      <c r="D103" s="172" t="s">
        <v>150</v>
      </c>
      <c r="E103" s="158">
        <v>45488</v>
      </c>
      <c r="F103" s="166">
        <v>4.8750000000000002E-2</v>
      </c>
      <c r="G103" s="166">
        <v>6.4500000000000002E-2</v>
      </c>
      <c r="H103" s="166">
        <v>6.7500000000000004E-2</v>
      </c>
      <c r="I103" s="175">
        <v>6.5312899999999993E-2</v>
      </c>
      <c r="J103" s="180">
        <v>6.5500000000000003E-2</v>
      </c>
      <c r="K103" s="174">
        <v>4826000</v>
      </c>
      <c r="L103" s="174">
        <v>1050000</v>
      </c>
      <c r="M103" s="170">
        <f t="shared" si="17"/>
        <v>4.5961904761904764</v>
      </c>
    </row>
    <row r="104" spans="1:13" s="1" customFormat="1" ht="12.75" customHeight="1" outlineLevel="1" x14ac:dyDescent="0.25">
      <c r="A104" s="156"/>
      <c r="B104" s="156"/>
      <c r="C104" s="156"/>
      <c r="D104" s="2" t="s">
        <v>151</v>
      </c>
      <c r="E104" s="158">
        <v>46949</v>
      </c>
      <c r="F104" s="177">
        <v>5.8749999999999997E-2</v>
      </c>
      <c r="G104" s="166">
        <v>6.4299999999999996E-2</v>
      </c>
      <c r="H104" s="166">
        <v>6.6500000000000004E-2</v>
      </c>
      <c r="I104" s="175">
        <v>6.4635999999999999E-2</v>
      </c>
      <c r="J104" s="166">
        <v>6.4699999999999994E-2</v>
      </c>
      <c r="K104" s="174">
        <v>1528000</v>
      </c>
      <c r="L104" s="174">
        <v>250000</v>
      </c>
      <c r="M104" s="170">
        <f t="shared" si="17"/>
        <v>6.1120000000000001</v>
      </c>
    </row>
    <row r="105" spans="1:13" s="1" customFormat="1" ht="12.75" customHeight="1" outlineLevel="1" x14ac:dyDescent="0.25">
      <c r="A105" s="156"/>
      <c r="B105" s="156"/>
      <c r="C105" s="156"/>
      <c r="D105" s="172" t="s">
        <v>139</v>
      </c>
      <c r="E105" s="158">
        <v>47376</v>
      </c>
      <c r="F105" s="166">
        <v>6.6250000000000003E-2</v>
      </c>
      <c r="G105" s="166">
        <v>6.5500000000000003E-2</v>
      </c>
      <c r="H105" s="166">
        <v>6.6500000000000004E-2</v>
      </c>
      <c r="I105" s="175">
        <v>6.5761899999999998E-2</v>
      </c>
      <c r="J105" s="175">
        <v>6.6000000000000003E-2</v>
      </c>
      <c r="K105" s="174">
        <v>939000</v>
      </c>
      <c r="L105" s="174">
        <v>750000</v>
      </c>
      <c r="M105" s="170">
        <f t="shared" si="17"/>
        <v>1.252</v>
      </c>
    </row>
    <row r="106" spans="1:13" s="1" customFormat="1" ht="12.75" customHeight="1" outlineLevel="1" x14ac:dyDescent="0.25">
      <c r="A106" s="156"/>
      <c r="B106" s="156"/>
      <c r="C106" s="156"/>
      <c r="D106" s="172" t="s">
        <v>53</v>
      </c>
      <c r="E106" s="158">
        <v>50086</v>
      </c>
      <c r="F106" s="166">
        <v>6.0999999999999999E-2</v>
      </c>
      <c r="G106" s="166">
        <v>6.5600000000000006E-2</v>
      </c>
      <c r="H106" s="166">
        <v>6.7500000000000004E-2</v>
      </c>
      <c r="I106" s="175">
        <v>6.6754099999999997E-2</v>
      </c>
      <c r="J106" s="175">
        <v>6.7100000000000007E-2</v>
      </c>
      <c r="K106" s="174">
        <v>500900</v>
      </c>
      <c r="L106" s="174">
        <v>400000</v>
      </c>
      <c r="M106" s="170">
        <f t="shared" si="17"/>
        <v>1.2522500000000001</v>
      </c>
    </row>
    <row r="107" spans="1:13" s="1" customFormat="1" ht="12.75" customHeight="1" outlineLevel="1" x14ac:dyDescent="0.25">
      <c r="A107" s="181"/>
      <c r="B107" s="156"/>
      <c r="C107" s="182"/>
      <c r="D107" s="172" t="s">
        <v>142</v>
      </c>
      <c r="E107" s="158">
        <v>54772</v>
      </c>
      <c r="F107" s="166">
        <v>6.8750000000000006E-2</v>
      </c>
      <c r="G107" s="166">
        <v>6.8500000000000005E-2</v>
      </c>
      <c r="H107" s="166">
        <v>7.0300000000000001E-2</v>
      </c>
      <c r="I107" s="175">
        <v>6.9887900000000003E-2</v>
      </c>
      <c r="J107" s="175">
        <v>7.0000000000000007E-2</v>
      </c>
      <c r="K107" s="174">
        <v>4388500</v>
      </c>
      <c r="L107" s="174">
        <v>3950000</v>
      </c>
      <c r="M107" s="170">
        <f t="shared" si="17"/>
        <v>1.1110126582278481</v>
      </c>
    </row>
    <row r="108" spans="1:13" s="1" customFormat="1" ht="12.75" customHeight="1" outlineLevel="1" x14ac:dyDescent="0.25">
      <c r="A108" s="280" t="s">
        <v>121</v>
      </c>
      <c r="B108" s="282"/>
      <c r="C108" s="282"/>
      <c r="D108" s="282"/>
      <c r="E108" s="282"/>
      <c r="F108" s="282"/>
      <c r="G108" s="282"/>
      <c r="H108" s="282"/>
      <c r="I108" s="282"/>
      <c r="J108" s="283"/>
      <c r="K108" s="173">
        <f>SUM(K101:K107)</f>
        <v>19882100</v>
      </c>
      <c r="L108" s="173">
        <f>SUM(L101:L107)</f>
        <v>12000000</v>
      </c>
      <c r="M108" s="165"/>
    </row>
    <row r="109" spans="1:13" ht="12.75" customHeight="1" x14ac:dyDescent="0.2">
      <c r="A109" s="237">
        <v>45348</v>
      </c>
      <c r="B109" s="238">
        <v>45350</v>
      </c>
      <c r="C109" s="239" t="s">
        <v>155</v>
      </c>
      <c r="D109" s="240" t="s">
        <v>184</v>
      </c>
      <c r="E109" s="241">
        <v>46433</v>
      </c>
      <c r="F109" s="242">
        <v>6.25E-2</v>
      </c>
      <c r="G109" s="242"/>
      <c r="H109" s="242"/>
      <c r="I109" s="194"/>
      <c r="J109" s="194"/>
      <c r="K109" s="243">
        <v>19381360</v>
      </c>
      <c r="L109" s="243">
        <f>K109</f>
        <v>19381360</v>
      </c>
      <c r="M109" s="244">
        <f>IF(L109=0,0,K109/L109)</f>
        <v>1</v>
      </c>
    </row>
    <row r="110" spans="1:13" ht="12.75" customHeight="1" x14ac:dyDescent="0.2">
      <c r="A110" s="245"/>
      <c r="B110" s="246"/>
      <c r="C110" s="247"/>
      <c r="D110" s="248" t="s">
        <v>185</v>
      </c>
      <c r="E110" s="249">
        <v>47529</v>
      </c>
      <c r="F110" s="250">
        <v>6.4000000000000001E-2</v>
      </c>
      <c r="G110" s="250"/>
      <c r="H110" s="250"/>
      <c r="I110" s="251"/>
      <c r="J110" s="251"/>
      <c r="K110" s="252">
        <v>4539342</v>
      </c>
      <c r="L110" s="252">
        <f>K110</f>
        <v>4539342</v>
      </c>
      <c r="M110" s="253">
        <f>IF(L110=0,0,K110/L110)</f>
        <v>1</v>
      </c>
    </row>
    <row r="111" spans="1:13" ht="12" customHeight="1" x14ac:dyDescent="0.25">
      <c r="A111" s="303" t="s">
        <v>121</v>
      </c>
      <c r="B111" s="289"/>
      <c r="C111" s="289"/>
      <c r="D111" s="289"/>
      <c r="E111" s="289"/>
      <c r="F111" s="289"/>
      <c r="G111" s="289"/>
      <c r="H111" s="289"/>
      <c r="I111" s="289"/>
      <c r="J111" s="304"/>
      <c r="K111" s="254">
        <f>SUM(K109:K110)</f>
        <v>23920702</v>
      </c>
      <c r="L111" s="254">
        <f>SUM(L109:L110)</f>
        <v>23920702</v>
      </c>
      <c r="M111" s="213"/>
    </row>
    <row r="112" spans="1:13" ht="12" customHeight="1" outlineLevel="1" x14ac:dyDescent="0.2">
      <c r="A112" s="198">
        <v>45349</v>
      </c>
      <c r="B112" s="215">
        <v>45351</v>
      </c>
      <c r="C112" s="199" t="s">
        <v>136</v>
      </c>
      <c r="D112" s="184" t="s">
        <v>183</v>
      </c>
      <c r="E112" s="185">
        <v>45441</v>
      </c>
      <c r="F112" s="186" t="s">
        <v>128</v>
      </c>
      <c r="G112" s="202">
        <v>6.3799999999999996E-2</v>
      </c>
      <c r="H112" s="202">
        <v>6.4000000000000001E-2</v>
      </c>
      <c r="I112" s="194">
        <v>6.3968800000000006E-2</v>
      </c>
      <c r="J112" s="194">
        <v>6.4000000000000001E-2</v>
      </c>
      <c r="K112" s="216">
        <v>2430000</v>
      </c>
      <c r="L112" s="217">
        <v>640000</v>
      </c>
      <c r="M112" s="188">
        <f t="shared" ref="M112:M113" si="18">IF(L112=0,0,K112/L112)</f>
        <v>3.796875</v>
      </c>
    </row>
    <row r="113" spans="1:13" ht="12" customHeight="1" outlineLevel="1" x14ac:dyDescent="0.2">
      <c r="A113" s="198"/>
      <c r="B113" s="183"/>
      <c r="C113" s="199"/>
      <c r="D113" s="184" t="s">
        <v>180</v>
      </c>
      <c r="E113" s="185">
        <v>45701</v>
      </c>
      <c r="F113" s="186" t="s">
        <v>128</v>
      </c>
      <c r="G113" s="186">
        <v>6.4500000000000002E-2</v>
      </c>
      <c r="H113" s="186">
        <v>6.5500000000000003E-2</v>
      </c>
      <c r="I113" s="202">
        <v>6.4698400000000003E-2</v>
      </c>
      <c r="J113" s="203">
        <v>6.4799999999999996E-2</v>
      </c>
      <c r="K113" s="216">
        <v>4948000</v>
      </c>
      <c r="L113" s="218">
        <v>1250000</v>
      </c>
      <c r="M113" s="188">
        <f t="shared" si="18"/>
        <v>3.9584000000000001</v>
      </c>
    </row>
    <row r="114" spans="1:13" ht="12.75" customHeight="1" outlineLevel="1" x14ac:dyDescent="0.2">
      <c r="A114" s="198"/>
      <c r="B114" s="185"/>
      <c r="C114" s="199"/>
      <c r="D114" s="184" t="s">
        <v>141</v>
      </c>
      <c r="E114" s="185">
        <v>47223</v>
      </c>
      <c r="F114" s="186">
        <v>6.8750000000000006E-2</v>
      </c>
      <c r="G114" s="186">
        <v>6.4799999999999996E-2</v>
      </c>
      <c r="H114" s="186">
        <v>6.93E-2</v>
      </c>
      <c r="I114" s="187">
        <v>6.5050300000000005E-2</v>
      </c>
      <c r="J114" s="195">
        <v>6.5100000000000005E-2</v>
      </c>
      <c r="K114" s="216">
        <v>17796500</v>
      </c>
      <c r="L114" s="219">
        <v>3310000</v>
      </c>
      <c r="M114" s="188">
        <f>IF(L114=0,0,K114/L114)</f>
        <v>5.3765861027190329</v>
      </c>
    </row>
    <row r="115" spans="1:13" ht="12.75" customHeight="1" outlineLevel="1" x14ac:dyDescent="0.25">
      <c r="A115" s="191"/>
      <c r="B115" s="189"/>
      <c r="C115" s="192"/>
      <c r="D115" s="184" t="s">
        <v>140</v>
      </c>
      <c r="E115" s="185">
        <v>48990</v>
      </c>
      <c r="F115" s="186">
        <v>6.6250000000000003E-2</v>
      </c>
      <c r="G115" s="186">
        <v>6.5600000000000006E-2</v>
      </c>
      <c r="H115" s="186">
        <v>6.7000000000000004E-2</v>
      </c>
      <c r="I115" s="196">
        <v>6.5972000000000003E-2</v>
      </c>
      <c r="J115" s="197">
        <v>6.6100000000000006E-2</v>
      </c>
      <c r="K115" s="216">
        <v>12932000</v>
      </c>
      <c r="L115" s="218">
        <v>7900000</v>
      </c>
      <c r="M115" s="188">
        <f>IF(L115=0,0,K115/L115)</f>
        <v>1.6369620253164556</v>
      </c>
    </row>
    <row r="116" spans="1:13" ht="12.75" customHeight="1" outlineLevel="1" x14ac:dyDescent="0.25">
      <c r="A116" s="191"/>
      <c r="B116" s="189"/>
      <c r="C116" s="192"/>
      <c r="D116" s="184" t="s">
        <v>138</v>
      </c>
      <c r="E116" s="185">
        <v>50571</v>
      </c>
      <c r="F116" s="186">
        <v>7.1249999999999994E-2</v>
      </c>
      <c r="G116" s="186">
        <v>6.7400000000000002E-2</v>
      </c>
      <c r="H116" s="186">
        <v>6.9000000000000006E-2</v>
      </c>
      <c r="I116" s="187">
        <v>6.7699700000000002E-2</v>
      </c>
      <c r="J116" s="195">
        <v>6.7799999999999999E-2</v>
      </c>
      <c r="K116" s="216">
        <v>8875800</v>
      </c>
      <c r="L116" s="219">
        <v>3600000</v>
      </c>
      <c r="M116" s="188">
        <f>IF(L116=0,0,K116/L116)</f>
        <v>2.4655</v>
      </c>
    </row>
    <row r="117" spans="1:13" ht="12.75" customHeight="1" outlineLevel="1" x14ac:dyDescent="0.25">
      <c r="A117" s="191"/>
      <c r="B117" s="189"/>
      <c r="C117" s="192"/>
      <c r="D117" s="184" t="s">
        <v>137</v>
      </c>
      <c r="E117" s="185">
        <v>52397</v>
      </c>
      <c r="F117" s="186">
        <v>7.1249999999999994E-2</v>
      </c>
      <c r="G117" s="186">
        <v>6.8199999999999997E-2</v>
      </c>
      <c r="H117" s="186">
        <v>7.0000000000000007E-2</v>
      </c>
      <c r="I117" s="187">
        <v>6.8492200000000003E-2</v>
      </c>
      <c r="J117" s="196">
        <v>6.8599999999999994E-2</v>
      </c>
      <c r="K117" s="220">
        <v>5448800</v>
      </c>
      <c r="L117" s="219">
        <v>3100000</v>
      </c>
      <c r="M117" s="188">
        <f>IF(L117=0,0,K117/L117)</f>
        <v>1.7576774193548388</v>
      </c>
    </row>
    <row r="118" spans="1:13" ht="12.75" customHeight="1" outlineLevel="1" x14ac:dyDescent="0.25">
      <c r="A118" s="191"/>
      <c r="B118" s="200"/>
      <c r="C118" s="192"/>
      <c r="D118" s="184" t="s">
        <v>146</v>
      </c>
      <c r="E118" s="185">
        <v>56445</v>
      </c>
      <c r="F118" s="186">
        <v>6.8750000000000006E-2</v>
      </c>
      <c r="G118" s="186">
        <v>6.7699999999999996E-2</v>
      </c>
      <c r="H118" s="186">
        <v>7.7899999999999997E-2</v>
      </c>
      <c r="I118" s="197">
        <v>6.9287799999999997E-2</v>
      </c>
      <c r="J118" s="196">
        <v>6.9400000000000003E-2</v>
      </c>
      <c r="K118" s="220">
        <v>8609700</v>
      </c>
      <c r="L118" s="218">
        <v>4200000</v>
      </c>
      <c r="M118" s="201">
        <f>IF(L118=0,0,K118/L118)</f>
        <v>2.0499285714285715</v>
      </c>
    </row>
    <row r="119" spans="1:13" s="1" customFormat="1" ht="12.75" customHeight="1" outlineLevel="1" x14ac:dyDescent="0.25">
      <c r="A119" s="288" t="s">
        <v>121</v>
      </c>
      <c r="B119" s="289"/>
      <c r="C119" s="290"/>
      <c r="D119" s="290"/>
      <c r="E119" s="290"/>
      <c r="F119" s="290"/>
      <c r="G119" s="290"/>
      <c r="H119" s="290"/>
      <c r="I119" s="290"/>
      <c r="J119" s="291"/>
      <c r="K119" s="190">
        <f>SUM(K112:K118)</f>
        <v>61040800</v>
      </c>
      <c r="L119" s="190">
        <f>SUM(L112:L118)</f>
        <v>24000000</v>
      </c>
      <c r="M119" s="193"/>
    </row>
    <row r="120" spans="1:13" s="1" customFormat="1" ht="12.75" customHeight="1" outlineLevel="1" x14ac:dyDescent="0.25">
      <c r="A120" s="284" t="s">
        <v>164</v>
      </c>
      <c r="B120" s="285"/>
      <c r="C120" s="285"/>
      <c r="D120" s="285"/>
      <c r="E120" s="285"/>
      <c r="F120" s="285"/>
      <c r="G120" s="285"/>
      <c r="H120" s="285"/>
      <c r="I120" s="285"/>
      <c r="J120" s="286"/>
      <c r="K120" s="255">
        <f>K92+K100+K108+K111+K119</f>
        <v>181122702</v>
      </c>
      <c r="L120" s="255">
        <f>L92+L100+L108+L111+L119</f>
        <v>95070702</v>
      </c>
      <c r="M120" s="165"/>
    </row>
    <row r="121" spans="1:13" s="1" customFormat="1" ht="12.75" customHeight="1" outlineLevel="1" x14ac:dyDescent="0.25">
      <c r="A121" s="284" t="s">
        <v>182</v>
      </c>
      <c r="B121" s="285"/>
      <c r="C121" s="285"/>
      <c r="D121" s="285"/>
      <c r="E121" s="285"/>
      <c r="F121" s="285"/>
      <c r="G121" s="285"/>
      <c r="H121" s="285"/>
      <c r="I121" s="285"/>
      <c r="J121" s="286"/>
      <c r="K121" s="255">
        <f>K74+K120</f>
        <v>452177802</v>
      </c>
      <c r="L121" s="255">
        <f>L64+L120</f>
        <v>100220702</v>
      </c>
      <c r="M121" s="165"/>
    </row>
    <row r="122" spans="1:13" s="1" customFormat="1" ht="12.75" customHeight="1" outlineLevel="1" x14ac:dyDescent="0.25">
      <c r="A122" s="164">
        <v>45356</v>
      </c>
      <c r="B122" s="164">
        <v>45358</v>
      </c>
      <c r="C122" s="160" t="s">
        <v>136</v>
      </c>
      <c r="D122" s="172" t="s">
        <v>186</v>
      </c>
      <c r="E122" s="158">
        <v>45538</v>
      </c>
      <c r="F122" s="166" t="s">
        <v>128</v>
      </c>
      <c r="G122" s="166">
        <v>6.3500000000000001E-2</v>
      </c>
      <c r="H122" s="166">
        <v>6.5000000000000002E-2</v>
      </c>
      <c r="I122" s="166">
        <v>6.3500000000000001E-2</v>
      </c>
      <c r="J122" s="166">
        <v>6.3500000000000001E-2</v>
      </c>
      <c r="K122" s="256">
        <v>2110000</v>
      </c>
      <c r="L122" s="257">
        <v>200000</v>
      </c>
      <c r="M122" s="170">
        <f>IF(L122=0,0,K122/L122)</f>
        <v>10.55</v>
      </c>
    </row>
    <row r="123" spans="1:13" s="1" customFormat="1" ht="12.75" customHeight="1" outlineLevel="1" x14ac:dyDescent="0.25">
      <c r="A123" s="164"/>
      <c r="B123" s="164"/>
      <c r="C123" s="160"/>
      <c r="D123" s="172" t="s">
        <v>187</v>
      </c>
      <c r="E123" s="158">
        <v>45628</v>
      </c>
      <c r="F123" s="166" t="s">
        <v>128</v>
      </c>
      <c r="G123" s="166">
        <v>6.3899999999999998E-2</v>
      </c>
      <c r="H123" s="166">
        <v>6.6000000000000003E-2</v>
      </c>
      <c r="I123" s="178">
        <v>6.4377799999999999E-2</v>
      </c>
      <c r="J123" s="180">
        <v>6.5000000000000002E-2</v>
      </c>
      <c r="K123" s="256">
        <v>3920000</v>
      </c>
      <c r="L123" s="257">
        <v>900000</v>
      </c>
      <c r="M123" s="170">
        <f t="shared" ref="M123:M128" si="19">IF(L123=0,0,K123/L123)</f>
        <v>4.3555555555555552</v>
      </c>
    </row>
    <row r="124" spans="1:13" s="1" customFormat="1" ht="12.75" customHeight="1" outlineLevel="1" x14ac:dyDescent="0.25">
      <c r="A124" s="164"/>
      <c r="B124" s="158"/>
      <c r="C124" s="160"/>
      <c r="D124" s="172" t="s">
        <v>150</v>
      </c>
      <c r="E124" s="158">
        <v>46218</v>
      </c>
      <c r="F124" s="166">
        <v>4.8750000000000002E-2</v>
      </c>
      <c r="G124" s="166">
        <v>6.4799999999999996E-2</v>
      </c>
      <c r="H124" s="166">
        <v>6.8000000000000005E-2</v>
      </c>
      <c r="I124" s="175">
        <v>6.5997100000000003E-2</v>
      </c>
      <c r="J124" s="180">
        <v>6.6400000000000001E-2</v>
      </c>
      <c r="K124" s="256">
        <v>6002500</v>
      </c>
      <c r="L124" s="256">
        <v>3600000</v>
      </c>
      <c r="M124" s="170">
        <f t="shared" si="19"/>
        <v>1.6673611111111111</v>
      </c>
    </row>
    <row r="125" spans="1:13" s="1" customFormat="1" ht="12.75" customHeight="1" outlineLevel="1" x14ac:dyDescent="0.25">
      <c r="A125" s="156"/>
      <c r="B125" s="156"/>
      <c r="C125" s="156"/>
      <c r="D125" s="2" t="s">
        <v>151</v>
      </c>
      <c r="E125" s="158">
        <v>46949</v>
      </c>
      <c r="F125" s="177">
        <v>5.8749999999999997E-2</v>
      </c>
      <c r="G125" s="166">
        <v>6.4600000000000005E-2</v>
      </c>
      <c r="H125" s="166">
        <v>6.6100000000000006E-2</v>
      </c>
      <c r="I125" s="175">
        <v>6.5111799999999997E-2</v>
      </c>
      <c r="J125" s="166">
        <v>6.5500000000000003E-2</v>
      </c>
      <c r="K125" s="256">
        <v>1551000</v>
      </c>
      <c r="L125" s="256">
        <v>1535000</v>
      </c>
      <c r="M125" s="170">
        <f t="shared" si="19"/>
        <v>1.0104234527687297</v>
      </c>
    </row>
    <row r="126" spans="1:13" s="1" customFormat="1" ht="12.75" customHeight="1" outlineLevel="1" x14ac:dyDescent="0.25">
      <c r="A126" s="156"/>
      <c r="B126" s="156"/>
      <c r="C126" s="156"/>
      <c r="D126" s="172" t="s">
        <v>53</v>
      </c>
      <c r="E126" s="158">
        <v>50086</v>
      </c>
      <c r="F126" s="166">
        <v>6.0999999999999999E-2</v>
      </c>
      <c r="G126" s="166">
        <v>6.6000000000000003E-2</v>
      </c>
      <c r="H126" s="166">
        <v>6.8000000000000005E-2</v>
      </c>
      <c r="I126" s="175">
        <v>6.6983899999999999E-2</v>
      </c>
      <c r="J126" s="175">
        <v>6.7400000000000002E-2</v>
      </c>
      <c r="K126" s="256">
        <v>732000</v>
      </c>
      <c r="L126" s="256">
        <v>500000</v>
      </c>
      <c r="M126" s="170">
        <f t="shared" si="19"/>
        <v>1.464</v>
      </c>
    </row>
    <row r="127" spans="1:13" s="1" customFormat="1" ht="12.75" customHeight="1" outlineLevel="1" x14ac:dyDescent="0.25">
      <c r="A127" s="156"/>
      <c r="B127" s="156"/>
      <c r="C127" s="156"/>
      <c r="D127" s="172" t="s">
        <v>152</v>
      </c>
      <c r="E127" s="158">
        <v>51697</v>
      </c>
      <c r="F127" s="166">
        <v>6.6250000000000003E-2</v>
      </c>
      <c r="G127" s="166">
        <v>6.7799999999999999E-2</v>
      </c>
      <c r="H127" s="166">
        <v>7.0000000000000007E-2</v>
      </c>
      <c r="I127" s="175">
        <v>6.8403500000000006E-2</v>
      </c>
      <c r="J127" s="175">
        <v>6.8900000000000003E-2</v>
      </c>
      <c r="K127" s="256">
        <v>298500</v>
      </c>
      <c r="L127" s="256">
        <v>245000</v>
      </c>
      <c r="M127" s="170">
        <f t="shared" si="19"/>
        <v>1.2183673469387755</v>
      </c>
    </row>
    <row r="128" spans="1:13" s="1" customFormat="1" ht="12.75" customHeight="1" outlineLevel="1" x14ac:dyDescent="0.25">
      <c r="A128" s="181"/>
      <c r="B128" s="156"/>
      <c r="C128" s="182"/>
      <c r="D128" s="172" t="s">
        <v>142</v>
      </c>
      <c r="E128" s="158">
        <v>54772</v>
      </c>
      <c r="F128" s="166">
        <v>6.8750000000000006E-2</v>
      </c>
      <c r="G128" s="166">
        <v>6.9500000000000006E-2</v>
      </c>
      <c r="H128" s="166">
        <v>7.0999999999999994E-2</v>
      </c>
      <c r="I128" s="175">
        <v>6.9780200000000001E-2</v>
      </c>
      <c r="J128" s="175">
        <v>6.9900000000000004E-2</v>
      </c>
      <c r="K128" s="256">
        <v>2437100</v>
      </c>
      <c r="L128" s="256">
        <v>400000</v>
      </c>
      <c r="M128" s="170">
        <f t="shared" si="19"/>
        <v>6.0927499999999997</v>
      </c>
    </row>
    <row r="129" spans="1:13" s="1" customFormat="1" ht="12.75" customHeight="1" outlineLevel="1" x14ac:dyDescent="0.25">
      <c r="A129" s="280" t="s">
        <v>121</v>
      </c>
      <c r="B129" s="282"/>
      <c r="C129" s="282"/>
      <c r="D129" s="282"/>
      <c r="E129" s="282"/>
      <c r="F129" s="282"/>
      <c r="G129" s="282"/>
      <c r="H129" s="282"/>
      <c r="I129" s="282"/>
      <c r="J129" s="283"/>
      <c r="K129" s="173">
        <f>SUM(K122:K128)</f>
        <v>17051100</v>
      </c>
      <c r="L129" s="173">
        <f>SUM(L122:L128)</f>
        <v>7380000</v>
      </c>
      <c r="M129" s="165"/>
    </row>
    <row r="130" spans="1:13" ht="12" customHeight="1" outlineLevel="1" x14ac:dyDescent="0.2">
      <c r="A130" s="198">
        <v>45364</v>
      </c>
      <c r="B130" s="215">
        <v>45364</v>
      </c>
      <c r="C130" s="199" t="s">
        <v>136</v>
      </c>
      <c r="D130" s="184" t="s">
        <v>189</v>
      </c>
      <c r="E130" s="185">
        <v>45456</v>
      </c>
      <c r="F130" s="186" t="s">
        <v>128</v>
      </c>
      <c r="G130" s="202">
        <v>6.3700000000000007E-2</v>
      </c>
      <c r="H130" s="202">
        <v>6.4000000000000001E-2</v>
      </c>
      <c r="I130" s="194">
        <v>6.3759999999999997E-2</v>
      </c>
      <c r="J130" s="194">
        <v>6.4000000000000001E-2</v>
      </c>
      <c r="K130" s="216">
        <v>2276500</v>
      </c>
      <c r="L130" s="217">
        <v>150000</v>
      </c>
      <c r="M130" s="188">
        <f t="shared" ref="M130:M131" si="20">IF(L130=0,0,K130/L130)</f>
        <v>15.176666666666666</v>
      </c>
    </row>
    <row r="131" spans="1:13" ht="12" customHeight="1" outlineLevel="1" x14ac:dyDescent="0.2">
      <c r="A131" s="198"/>
      <c r="B131" s="183"/>
      <c r="C131" s="199"/>
      <c r="D131" s="184" t="s">
        <v>190</v>
      </c>
      <c r="E131" s="185">
        <v>45730</v>
      </c>
      <c r="F131" s="186" t="s">
        <v>128</v>
      </c>
      <c r="G131" s="186">
        <v>6.4500000000000002E-2</v>
      </c>
      <c r="H131" s="186">
        <v>6.5500000000000003E-2</v>
      </c>
      <c r="I131" s="202">
        <v>6.4585699999999996E-2</v>
      </c>
      <c r="J131" s="203">
        <v>6.4699999999999994E-2</v>
      </c>
      <c r="K131" s="216">
        <v>4190000</v>
      </c>
      <c r="L131" s="218">
        <v>1400000</v>
      </c>
      <c r="M131" s="188">
        <f t="shared" si="20"/>
        <v>2.9928571428571429</v>
      </c>
    </row>
    <row r="132" spans="1:13" ht="12.75" customHeight="1" outlineLevel="1" x14ac:dyDescent="0.2">
      <c r="A132" s="198"/>
      <c r="B132" s="185"/>
      <c r="C132" s="199"/>
      <c r="D132" s="184" t="s">
        <v>141</v>
      </c>
      <c r="E132" s="185">
        <v>47223</v>
      </c>
      <c r="F132" s="186">
        <v>6.8750000000000006E-2</v>
      </c>
      <c r="G132" s="186">
        <v>6.4500000000000002E-2</v>
      </c>
      <c r="H132" s="186">
        <v>6.6500000000000004E-2</v>
      </c>
      <c r="I132" s="187">
        <v>6.4899999999999999E-2</v>
      </c>
      <c r="J132" s="195">
        <v>6.5000000000000002E-2</v>
      </c>
      <c r="K132" s="216">
        <v>18863200</v>
      </c>
      <c r="L132" s="219">
        <v>4850000</v>
      </c>
      <c r="M132" s="188">
        <f>IF(L132=0,0,K132/L132)</f>
        <v>3.889319587628866</v>
      </c>
    </row>
    <row r="133" spans="1:13" ht="12.75" customHeight="1" outlineLevel="1" x14ac:dyDescent="0.25">
      <c r="A133" s="191"/>
      <c r="B133" s="189"/>
      <c r="C133" s="192"/>
      <c r="D133" s="184" t="s">
        <v>140</v>
      </c>
      <c r="E133" s="185">
        <v>48990</v>
      </c>
      <c r="F133" s="186">
        <v>6.6250000000000003E-2</v>
      </c>
      <c r="G133" s="186">
        <v>6.59E-2</v>
      </c>
      <c r="H133" s="186">
        <v>6.7500000000000004E-2</v>
      </c>
      <c r="I133" s="196">
        <v>6.6199599999999997E-2</v>
      </c>
      <c r="J133" s="197">
        <v>6.6299999999999998E-2</v>
      </c>
      <c r="K133" s="216">
        <v>19438200</v>
      </c>
      <c r="L133" s="218">
        <v>9100000</v>
      </c>
      <c r="M133" s="188">
        <f>IF(L133=0,0,K133/L133)</f>
        <v>2.1360659340659343</v>
      </c>
    </row>
    <row r="134" spans="1:13" ht="12.75" customHeight="1" outlineLevel="1" x14ac:dyDescent="0.25">
      <c r="A134" s="191"/>
      <c r="B134" s="189"/>
      <c r="C134" s="192"/>
      <c r="D134" s="184" t="s">
        <v>138</v>
      </c>
      <c r="E134" s="185">
        <v>50571</v>
      </c>
      <c r="F134" s="186">
        <v>7.1249999999999994E-2</v>
      </c>
      <c r="G134" s="186">
        <v>6.7699999999999996E-2</v>
      </c>
      <c r="H134" s="186">
        <v>6.9500000000000006E-2</v>
      </c>
      <c r="I134" s="187">
        <v>6.7999400000000002E-2</v>
      </c>
      <c r="J134" s="195">
        <v>6.8199999999999997E-2</v>
      </c>
      <c r="K134" s="216">
        <v>5590000</v>
      </c>
      <c r="L134" s="219">
        <v>3100000</v>
      </c>
      <c r="M134" s="188">
        <f>IF(L134=0,0,K134/L134)</f>
        <v>1.8032258064516129</v>
      </c>
    </row>
    <row r="135" spans="1:13" ht="12.75" customHeight="1" outlineLevel="1" x14ac:dyDescent="0.25">
      <c r="A135" s="191"/>
      <c r="B135" s="189"/>
      <c r="C135" s="192"/>
      <c r="D135" s="184" t="s">
        <v>137</v>
      </c>
      <c r="E135" s="185">
        <v>52397</v>
      </c>
      <c r="F135" s="186">
        <v>7.1249999999999994E-2</v>
      </c>
      <c r="G135" s="186">
        <v>6.8000000000000005E-2</v>
      </c>
      <c r="H135" s="186">
        <v>7.0000000000000007E-2</v>
      </c>
      <c r="I135" s="187">
        <v>6.8666000000000005E-2</v>
      </c>
      <c r="J135" s="196">
        <v>6.9000000000000006E-2</v>
      </c>
      <c r="K135" s="220">
        <v>2568600</v>
      </c>
      <c r="L135" s="219">
        <v>2000000</v>
      </c>
      <c r="M135" s="188">
        <f>IF(L135=0,0,K135/L135)</f>
        <v>1.2843</v>
      </c>
    </row>
    <row r="136" spans="1:13" ht="12.75" customHeight="1" outlineLevel="1" x14ac:dyDescent="0.25">
      <c r="A136" s="191"/>
      <c r="B136" s="200"/>
      <c r="C136" s="192"/>
      <c r="D136" s="184" t="s">
        <v>146</v>
      </c>
      <c r="E136" s="185">
        <v>56445</v>
      </c>
      <c r="F136" s="186">
        <v>6.8750000000000006E-2</v>
      </c>
      <c r="G136" s="186">
        <v>6.88E-2</v>
      </c>
      <c r="H136" s="186">
        <v>7.0300000000000001E-2</v>
      </c>
      <c r="I136" s="197">
        <v>6.9397399999999998E-2</v>
      </c>
      <c r="J136" s="196">
        <v>6.9599999999999995E-2</v>
      </c>
      <c r="K136" s="220">
        <v>6011700</v>
      </c>
      <c r="L136" s="218">
        <v>3400000</v>
      </c>
      <c r="M136" s="201">
        <f>IF(L136=0,0,K136/L136)</f>
        <v>1.7681470588235295</v>
      </c>
    </row>
    <row r="137" spans="1:13" s="1" customFormat="1" ht="12.75" customHeight="1" outlineLevel="1" x14ac:dyDescent="0.25">
      <c r="A137" s="288" t="s">
        <v>121</v>
      </c>
      <c r="B137" s="289"/>
      <c r="C137" s="290"/>
      <c r="D137" s="290"/>
      <c r="E137" s="290"/>
      <c r="F137" s="290"/>
      <c r="G137" s="290"/>
      <c r="H137" s="290"/>
      <c r="I137" s="290"/>
      <c r="J137" s="291"/>
      <c r="K137" s="190">
        <f>SUM(K130:K136)</f>
        <v>58938200</v>
      </c>
      <c r="L137" s="190">
        <f>SUM(L130:L136)</f>
        <v>24000000</v>
      </c>
      <c r="M137" s="193"/>
    </row>
    <row r="138" spans="1:13" s="1" customFormat="1" ht="12.75" customHeight="1" outlineLevel="1" x14ac:dyDescent="0.25">
      <c r="A138" s="164">
        <v>45370</v>
      </c>
      <c r="B138" s="164">
        <v>45372</v>
      </c>
      <c r="C138" s="160" t="s">
        <v>136</v>
      </c>
      <c r="D138" s="172" t="s">
        <v>186</v>
      </c>
      <c r="E138" s="158">
        <v>45538</v>
      </c>
      <c r="F138" s="166" t="s">
        <v>128</v>
      </c>
      <c r="G138" s="258">
        <v>6.3500000000000001E-2</v>
      </c>
      <c r="H138" s="166">
        <v>6.4500000000000002E-2</v>
      </c>
      <c r="I138" s="166">
        <v>6.4100000000000004E-2</v>
      </c>
      <c r="J138" s="166">
        <v>6.4500000000000002E-2</v>
      </c>
      <c r="K138" s="256">
        <v>2165000</v>
      </c>
      <c r="L138" s="257">
        <v>450000</v>
      </c>
      <c r="M138" s="170">
        <f>IF(L138=0,0,K138/L138)</f>
        <v>4.8111111111111109</v>
      </c>
    </row>
    <row r="139" spans="1:13" s="1" customFormat="1" ht="12.75" customHeight="1" outlineLevel="1" x14ac:dyDescent="0.25">
      <c r="A139" s="164"/>
      <c r="B139" s="164"/>
      <c r="C139" s="160"/>
      <c r="D139" s="172" t="s">
        <v>187</v>
      </c>
      <c r="E139" s="158">
        <v>45628</v>
      </c>
      <c r="F139" s="166" t="s">
        <v>128</v>
      </c>
      <c r="G139" s="166">
        <v>6.4000000000000001E-2</v>
      </c>
      <c r="H139" s="166">
        <v>6.6500000000000004E-2</v>
      </c>
      <c r="I139" s="178">
        <v>6.4721000000000001E-2</v>
      </c>
      <c r="J139" s="180">
        <v>6.5000000000000002E-2</v>
      </c>
      <c r="K139" s="256">
        <v>4408800</v>
      </c>
      <c r="L139" s="257">
        <v>1200000</v>
      </c>
      <c r="M139" s="170">
        <f t="shared" ref="M139:M144" si="21">IF(L139=0,0,K139/L139)</f>
        <v>3.6739999999999999</v>
      </c>
    </row>
    <row r="140" spans="1:13" s="1" customFormat="1" ht="12.75" customHeight="1" outlineLevel="1" x14ac:dyDescent="0.25">
      <c r="A140" s="164"/>
      <c r="B140" s="158"/>
      <c r="C140" s="160"/>
      <c r="D140" s="172" t="s">
        <v>150</v>
      </c>
      <c r="E140" s="158">
        <v>46218</v>
      </c>
      <c r="F140" s="166">
        <v>4.8750000000000002E-2</v>
      </c>
      <c r="G140" s="166">
        <v>6.5799999999999997E-2</v>
      </c>
      <c r="H140" s="166">
        <v>6.7599999999999993E-2</v>
      </c>
      <c r="I140" s="175">
        <v>6.61997E-2</v>
      </c>
      <c r="J140" s="180">
        <v>6.6400000000000001E-2</v>
      </c>
      <c r="K140" s="256">
        <v>6927300</v>
      </c>
      <c r="L140" s="256">
        <v>3850000</v>
      </c>
      <c r="M140" s="170">
        <f t="shared" si="21"/>
        <v>1.7992987012987014</v>
      </c>
    </row>
    <row r="141" spans="1:13" s="1" customFormat="1" ht="12.75" customHeight="1" outlineLevel="1" x14ac:dyDescent="0.25">
      <c r="A141" s="156"/>
      <c r="B141" s="156"/>
      <c r="C141" s="156"/>
      <c r="D141" s="2" t="s">
        <v>151</v>
      </c>
      <c r="E141" s="158">
        <v>46949</v>
      </c>
      <c r="F141" s="177">
        <v>5.8749999999999997E-2</v>
      </c>
      <c r="G141" s="166">
        <v>6.4299999999999996E-2</v>
      </c>
      <c r="H141" s="166">
        <v>6.6500000000000004E-2</v>
      </c>
      <c r="I141" s="175">
        <v>6.4880900000000005E-2</v>
      </c>
      <c r="J141" s="166">
        <v>6.6100000000000006E-2</v>
      </c>
      <c r="K141" s="256">
        <v>1344200</v>
      </c>
      <c r="L141" s="256">
        <v>1200000</v>
      </c>
      <c r="M141" s="170">
        <f t="shared" si="21"/>
        <v>1.1201666666666668</v>
      </c>
    </row>
    <row r="142" spans="1:13" s="1" customFormat="1" ht="12.75" customHeight="1" outlineLevel="1" x14ac:dyDescent="0.25">
      <c r="A142" s="156"/>
      <c r="B142" s="156"/>
      <c r="C142" s="156"/>
      <c r="D142" s="172" t="s">
        <v>139</v>
      </c>
      <c r="E142" s="158">
        <v>47376</v>
      </c>
      <c r="F142" s="166">
        <v>6.6250000000000003E-2</v>
      </c>
      <c r="G142" s="166">
        <v>6.5299999999999997E-2</v>
      </c>
      <c r="H142" s="166">
        <v>6.7000000000000004E-2</v>
      </c>
      <c r="I142" s="175">
        <v>6.6026399999999999E-2</v>
      </c>
      <c r="J142" s="175">
        <v>6.6500000000000004E-2</v>
      </c>
      <c r="K142" s="256">
        <v>1072200</v>
      </c>
      <c r="L142" s="256">
        <v>1000000</v>
      </c>
      <c r="M142" s="170">
        <f t="shared" si="21"/>
        <v>1.0722</v>
      </c>
    </row>
    <row r="143" spans="1:13" s="1" customFormat="1" ht="12.75" customHeight="1" outlineLevel="1" x14ac:dyDescent="0.25">
      <c r="A143" s="156"/>
      <c r="B143" s="156"/>
      <c r="C143" s="156"/>
      <c r="D143" s="172" t="s">
        <v>53</v>
      </c>
      <c r="E143" s="158">
        <v>50086</v>
      </c>
      <c r="F143" s="166">
        <v>6.0999999999999999E-2</v>
      </c>
      <c r="G143" s="166">
        <v>6.6199999999999995E-2</v>
      </c>
      <c r="H143" s="166">
        <v>6.7900000000000002E-2</v>
      </c>
      <c r="I143" s="175">
        <v>6.7199300000000003E-2</v>
      </c>
      <c r="J143" s="175">
        <v>6.7599999999999993E-2</v>
      </c>
      <c r="K143" s="256">
        <v>835100</v>
      </c>
      <c r="L143" s="256">
        <v>750000</v>
      </c>
      <c r="M143" s="170">
        <f t="shared" si="21"/>
        <v>1.1134666666666666</v>
      </c>
    </row>
    <row r="144" spans="1:13" s="1" customFormat="1" ht="12.75" customHeight="1" outlineLevel="1" x14ac:dyDescent="0.25">
      <c r="A144" s="181"/>
      <c r="B144" s="156"/>
      <c r="C144" s="182"/>
      <c r="D144" s="172" t="s">
        <v>142</v>
      </c>
      <c r="E144" s="158">
        <v>54772</v>
      </c>
      <c r="F144" s="166">
        <v>6.8750000000000006E-2</v>
      </c>
      <c r="G144" s="166">
        <v>6.9500000000000006E-2</v>
      </c>
      <c r="H144" s="166">
        <v>7.0999999999999994E-2</v>
      </c>
      <c r="I144" s="175">
        <v>6.9688299999999995E-2</v>
      </c>
      <c r="J144" s="175">
        <v>7.0099999999999996E-2</v>
      </c>
      <c r="K144" s="256">
        <v>4314600</v>
      </c>
      <c r="L144" s="256">
        <v>3550000</v>
      </c>
      <c r="M144" s="170">
        <f t="shared" si="21"/>
        <v>1.2153802816901409</v>
      </c>
    </row>
    <row r="145" spans="1:13" s="1" customFormat="1" ht="12.75" customHeight="1" outlineLevel="1" x14ac:dyDescent="0.25">
      <c r="A145" s="280" t="s">
        <v>121</v>
      </c>
      <c r="B145" s="282"/>
      <c r="C145" s="282"/>
      <c r="D145" s="282"/>
      <c r="E145" s="282"/>
      <c r="F145" s="282"/>
      <c r="G145" s="282"/>
      <c r="H145" s="282"/>
      <c r="I145" s="282"/>
      <c r="J145" s="283"/>
      <c r="K145" s="173">
        <f>SUM(K138:K144)</f>
        <v>21067200</v>
      </c>
      <c r="L145" s="173">
        <f>SUM(L138:L144)</f>
        <v>12000000</v>
      </c>
      <c r="M145" s="165"/>
    </row>
    <row r="146" spans="1:13" ht="12" customHeight="1" outlineLevel="1" x14ac:dyDescent="0.2">
      <c r="A146" s="198">
        <v>45377</v>
      </c>
      <c r="B146" s="215">
        <v>45379</v>
      </c>
      <c r="C146" s="199" t="s">
        <v>136</v>
      </c>
      <c r="D146" s="184" t="s">
        <v>192</v>
      </c>
      <c r="E146" s="185">
        <v>45471</v>
      </c>
      <c r="F146" s="186" t="s">
        <v>128</v>
      </c>
      <c r="G146" s="202">
        <v>6.3799999999999996E-2</v>
      </c>
      <c r="H146" s="202">
        <v>6.4000000000000001E-2</v>
      </c>
      <c r="I146" s="194" t="s">
        <v>130</v>
      </c>
      <c r="J146" s="194" t="s">
        <v>130</v>
      </c>
      <c r="K146" s="216">
        <v>2290000</v>
      </c>
      <c r="L146" s="217">
        <v>0</v>
      </c>
      <c r="M146" s="188">
        <f t="shared" ref="M146:M147" si="22">IF(L146=0,0,K146/L146)</f>
        <v>0</v>
      </c>
    </row>
    <row r="147" spans="1:13" ht="12" customHeight="1" outlineLevel="1" x14ac:dyDescent="0.2">
      <c r="A147" s="198"/>
      <c r="B147" s="183"/>
      <c r="C147" s="199"/>
      <c r="D147" s="184" t="s">
        <v>190</v>
      </c>
      <c r="E147" s="185">
        <v>45730</v>
      </c>
      <c r="F147" s="186" t="s">
        <v>128</v>
      </c>
      <c r="G147" s="186">
        <v>6.4299999999999996E-2</v>
      </c>
      <c r="H147" s="186">
        <v>6.8500000000000005E-2</v>
      </c>
      <c r="I147" s="202">
        <v>6.4547999999999994E-2</v>
      </c>
      <c r="J147" s="203">
        <v>6.4799999999999996E-2</v>
      </c>
      <c r="K147" s="216">
        <v>4943700</v>
      </c>
      <c r="L147" s="218">
        <v>2000000</v>
      </c>
      <c r="M147" s="188">
        <f t="shared" si="22"/>
        <v>2.4718499999999999</v>
      </c>
    </row>
    <row r="148" spans="1:13" ht="12.75" customHeight="1" outlineLevel="1" x14ac:dyDescent="0.2">
      <c r="A148" s="198"/>
      <c r="B148" s="185"/>
      <c r="C148" s="199"/>
      <c r="D148" s="184" t="s">
        <v>141</v>
      </c>
      <c r="E148" s="185">
        <v>47223</v>
      </c>
      <c r="F148" s="186">
        <v>6.8750000000000006E-2</v>
      </c>
      <c r="G148" s="186">
        <v>6.5299999999999997E-2</v>
      </c>
      <c r="H148" s="186">
        <v>6.6500000000000004E-2</v>
      </c>
      <c r="I148" s="187">
        <v>6.5698900000000005E-2</v>
      </c>
      <c r="J148" s="195">
        <v>6.6000000000000003E-2</v>
      </c>
      <c r="K148" s="216">
        <v>8365500</v>
      </c>
      <c r="L148" s="219">
        <v>7450000</v>
      </c>
      <c r="M148" s="188">
        <f>IF(L148=0,0,K148/L148)</f>
        <v>1.1228859060402685</v>
      </c>
    </row>
    <row r="149" spans="1:13" ht="12.75" customHeight="1" outlineLevel="1" x14ac:dyDescent="0.25">
      <c r="A149" s="191"/>
      <c r="B149" s="189"/>
      <c r="C149" s="192"/>
      <c r="D149" s="184" t="s">
        <v>140</v>
      </c>
      <c r="E149" s="185">
        <v>48990</v>
      </c>
      <c r="F149" s="186">
        <v>6.6250000000000003E-2</v>
      </c>
      <c r="G149" s="186">
        <v>6.6500000000000004E-2</v>
      </c>
      <c r="H149" s="186">
        <v>6.7599999999999993E-2</v>
      </c>
      <c r="I149" s="196">
        <v>6.6798499999999997E-2</v>
      </c>
      <c r="J149" s="197">
        <v>6.7000000000000004E-2</v>
      </c>
      <c r="K149" s="216">
        <v>5650500</v>
      </c>
      <c r="L149" s="218">
        <v>4650000</v>
      </c>
      <c r="M149" s="188">
        <f>IF(L149=0,0,K149/L149)</f>
        <v>1.2151612903225806</v>
      </c>
    </row>
    <row r="150" spans="1:13" ht="12.75" customHeight="1" outlineLevel="1" x14ac:dyDescent="0.25">
      <c r="A150" s="191"/>
      <c r="B150" s="189"/>
      <c r="C150" s="192"/>
      <c r="D150" s="184" t="s">
        <v>138</v>
      </c>
      <c r="E150" s="185">
        <v>50571</v>
      </c>
      <c r="F150" s="186">
        <v>7.1249999999999994E-2</v>
      </c>
      <c r="G150" s="186">
        <v>6.8599999999999994E-2</v>
      </c>
      <c r="H150" s="186">
        <v>7.0000000000000007E-2</v>
      </c>
      <c r="I150" s="187">
        <v>6.8895399999999996E-2</v>
      </c>
      <c r="J150" s="195">
        <v>6.9099999999999995E-2</v>
      </c>
      <c r="K150" s="216">
        <v>2770900</v>
      </c>
      <c r="L150" s="219">
        <v>1900000</v>
      </c>
      <c r="M150" s="188">
        <f>IF(L150=0,0,K150/L150)</f>
        <v>1.4583684210526315</v>
      </c>
    </row>
    <row r="151" spans="1:13" ht="12.75" customHeight="1" outlineLevel="1" x14ac:dyDescent="0.25">
      <c r="A151" s="191"/>
      <c r="B151" s="189"/>
      <c r="C151" s="192"/>
      <c r="D151" s="184" t="s">
        <v>137</v>
      </c>
      <c r="E151" s="185">
        <v>52397</v>
      </c>
      <c r="F151" s="186">
        <v>7.1249999999999994E-2</v>
      </c>
      <c r="G151" s="186">
        <v>6.9000000000000006E-2</v>
      </c>
      <c r="H151" s="186">
        <v>7.0000000000000007E-2</v>
      </c>
      <c r="I151" s="187">
        <v>6.9399799999999998E-2</v>
      </c>
      <c r="J151" s="196">
        <v>6.9599999999999995E-2</v>
      </c>
      <c r="K151" s="220">
        <v>2273300</v>
      </c>
      <c r="L151" s="219">
        <v>1700000</v>
      </c>
      <c r="M151" s="188">
        <f>IF(L151=0,0,K151/L151)</f>
        <v>1.3372352941176471</v>
      </c>
    </row>
    <row r="152" spans="1:13" ht="12.75" customHeight="1" outlineLevel="1" x14ac:dyDescent="0.25">
      <c r="A152" s="191"/>
      <c r="B152" s="200"/>
      <c r="C152" s="192"/>
      <c r="D152" s="184" t="s">
        <v>146</v>
      </c>
      <c r="E152" s="185">
        <v>56445</v>
      </c>
      <c r="F152" s="186">
        <v>6.8750000000000006E-2</v>
      </c>
      <c r="G152" s="186">
        <v>6.9099999999999995E-2</v>
      </c>
      <c r="H152" s="186">
        <v>7.0400000000000004E-2</v>
      </c>
      <c r="I152" s="197">
        <v>6.9598300000000002E-2</v>
      </c>
      <c r="J152" s="196">
        <v>6.9800000000000001E-2</v>
      </c>
      <c r="K152" s="220">
        <v>6045800</v>
      </c>
      <c r="L152" s="218">
        <v>4900000</v>
      </c>
      <c r="M152" s="201">
        <f>IF(L152=0,0,K152/L152)</f>
        <v>1.2338367346938774</v>
      </c>
    </row>
    <row r="153" spans="1:13" s="1" customFormat="1" ht="12.75" customHeight="1" outlineLevel="1" x14ac:dyDescent="0.25">
      <c r="A153" s="288" t="s">
        <v>121</v>
      </c>
      <c r="B153" s="289"/>
      <c r="C153" s="290"/>
      <c r="D153" s="290"/>
      <c r="E153" s="290"/>
      <c r="F153" s="290"/>
      <c r="G153" s="290"/>
      <c r="H153" s="290"/>
      <c r="I153" s="290"/>
      <c r="J153" s="291"/>
      <c r="K153" s="190">
        <f>SUM(K146:K152)</f>
        <v>32339700</v>
      </c>
      <c r="L153" s="190">
        <f>SUM(L146:L152)</f>
        <v>22600000</v>
      </c>
      <c r="M153" s="193"/>
    </row>
    <row r="154" spans="1:13" ht="12.75" customHeight="1" x14ac:dyDescent="0.25">
      <c r="A154" s="284" t="s">
        <v>188</v>
      </c>
      <c r="B154" s="285"/>
      <c r="C154" s="285"/>
      <c r="D154" s="285"/>
      <c r="E154" s="285"/>
      <c r="F154" s="285"/>
      <c r="G154" s="285"/>
      <c r="H154" s="285"/>
      <c r="I154" s="285"/>
      <c r="J154" s="286"/>
      <c r="K154" s="173">
        <f>K129+K137+K145+K153</f>
        <v>129396200</v>
      </c>
      <c r="L154" s="173">
        <f>L129+L137+L145+L153</f>
        <v>65980000</v>
      </c>
      <c r="M154" s="165"/>
    </row>
    <row r="155" spans="1:13" ht="12.75" customHeight="1" x14ac:dyDescent="0.25">
      <c r="A155" s="284" t="s">
        <v>191</v>
      </c>
      <c r="B155" s="285"/>
      <c r="C155" s="285"/>
      <c r="D155" s="285"/>
      <c r="E155" s="285"/>
      <c r="F155" s="285"/>
      <c r="G155" s="285"/>
      <c r="H155" s="285"/>
      <c r="I155" s="285"/>
      <c r="J155" s="286"/>
      <c r="K155" s="173">
        <f>K74+K120+K154</f>
        <v>581574002</v>
      </c>
      <c r="L155" s="173">
        <f>L74+L120+L154</f>
        <v>301682602</v>
      </c>
      <c r="M155" s="165"/>
    </row>
    <row r="156" spans="1:13" x14ac:dyDescent="0.2">
      <c r="A156" s="259">
        <v>45383</v>
      </c>
      <c r="B156" s="260">
        <v>45385</v>
      </c>
      <c r="C156" s="261" t="s">
        <v>155</v>
      </c>
      <c r="D156" s="172" t="s">
        <v>193</v>
      </c>
      <c r="E156" s="158">
        <v>46456</v>
      </c>
      <c r="F156" s="166">
        <v>6.3E-2</v>
      </c>
      <c r="G156" s="178"/>
      <c r="H156" s="178"/>
      <c r="I156" s="262"/>
      <c r="J156" s="262"/>
      <c r="K156" s="256">
        <v>17784237</v>
      </c>
      <c r="L156" s="263">
        <v>17784237</v>
      </c>
      <c r="M156" s="264">
        <f t="shared" ref="M156:M157" si="23">IF(L156=0,0,K156/L156)</f>
        <v>1</v>
      </c>
    </row>
    <row r="157" spans="1:13" x14ac:dyDescent="0.2">
      <c r="A157" s="259"/>
      <c r="B157" s="273"/>
      <c r="C157" s="261"/>
      <c r="D157" s="172" t="s">
        <v>194</v>
      </c>
      <c r="E157" s="158">
        <v>47187</v>
      </c>
      <c r="F157" s="166">
        <v>6.4000000000000001E-2</v>
      </c>
      <c r="G157" s="166"/>
      <c r="H157" s="166"/>
      <c r="I157" s="178"/>
      <c r="J157" s="180"/>
      <c r="K157" s="256">
        <v>3575013</v>
      </c>
      <c r="L157" s="265">
        <v>3575013</v>
      </c>
      <c r="M157" s="271">
        <f t="shared" si="23"/>
        <v>1</v>
      </c>
    </row>
    <row r="158" spans="1:13" ht="10.5" x14ac:dyDescent="0.25">
      <c r="A158" s="280" t="s">
        <v>121</v>
      </c>
      <c r="B158" s="281"/>
      <c r="C158" s="282"/>
      <c r="D158" s="282"/>
      <c r="E158" s="282"/>
      <c r="F158" s="282"/>
      <c r="G158" s="282"/>
      <c r="H158" s="282"/>
      <c r="I158" s="282"/>
      <c r="J158" s="283"/>
      <c r="K158" s="176">
        <f>SUM(K156:K157)</f>
        <v>21359250</v>
      </c>
      <c r="L158" s="176">
        <f>SUM(L156:L157)</f>
        <v>21359250</v>
      </c>
      <c r="M158" s="272"/>
    </row>
    <row r="159" spans="1:13" x14ac:dyDescent="0.2">
      <c r="A159" s="164">
        <v>45405</v>
      </c>
      <c r="B159" s="164">
        <v>45407</v>
      </c>
      <c r="C159" s="160" t="s">
        <v>136</v>
      </c>
      <c r="D159" s="172" t="s">
        <v>195</v>
      </c>
      <c r="E159" s="158">
        <v>45587</v>
      </c>
      <c r="F159" s="166" t="s">
        <v>128</v>
      </c>
      <c r="G159" s="258">
        <v>6.5000000000000002E-2</v>
      </c>
      <c r="H159" s="166">
        <v>6.6500000000000004E-2</v>
      </c>
      <c r="I159" s="166">
        <v>6.5000000000000002E-2</v>
      </c>
      <c r="J159" s="166">
        <v>6.5000000000000002E-2</v>
      </c>
      <c r="K159" s="256">
        <v>2071000</v>
      </c>
      <c r="L159" s="257">
        <v>20000</v>
      </c>
      <c r="M159" s="170">
        <f>IF(L159=0,0,K159/L159)</f>
        <v>103.55</v>
      </c>
    </row>
    <row r="160" spans="1:13" x14ac:dyDescent="0.2">
      <c r="A160" s="164"/>
      <c r="B160" s="164"/>
      <c r="C160" s="160"/>
      <c r="D160" s="172" t="s">
        <v>196</v>
      </c>
      <c r="E160" s="158">
        <v>45677</v>
      </c>
      <c r="F160" s="166" t="s">
        <v>128</v>
      </c>
      <c r="G160" s="166">
        <v>6.5000000000000002E-2</v>
      </c>
      <c r="H160" s="166">
        <v>6.9000000000000006E-2</v>
      </c>
      <c r="I160" s="178">
        <v>6.6599800000000001E-2</v>
      </c>
      <c r="J160" s="180">
        <v>6.6900000000000001E-2</v>
      </c>
      <c r="K160" s="256">
        <v>4690200</v>
      </c>
      <c r="L160" s="257">
        <v>1690000</v>
      </c>
      <c r="M160" s="170">
        <f t="shared" ref="M160:M165" si="24">IF(L160=0,0,K160/L160)</f>
        <v>2.7752662721893491</v>
      </c>
    </row>
    <row r="161" spans="1:13" x14ac:dyDescent="0.2">
      <c r="A161" s="164"/>
      <c r="B161" s="158"/>
      <c r="C161" s="160"/>
      <c r="D161" s="172" t="s">
        <v>150</v>
      </c>
      <c r="E161" s="158">
        <v>46218</v>
      </c>
      <c r="F161" s="166">
        <v>4.8750000000000002E-2</v>
      </c>
      <c r="G161" s="166">
        <v>6.7400000000000002E-2</v>
      </c>
      <c r="H161" s="166">
        <v>7.1199999999999999E-2</v>
      </c>
      <c r="I161" s="175">
        <v>6.9097000000000006E-2</v>
      </c>
      <c r="J161" s="180">
        <v>6.9800000000000001E-2</v>
      </c>
      <c r="K161" s="256">
        <v>3542500</v>
      </c>
      <c r="L161" s="256">
        <v>1050000</v>
      </c>
      <c r="M161" s="170">
        <f t="shared" si="24"/>
        <v>3.3738095238095238</v>
      </c>
    </row>
    <row r="162" spans="1:13" ht="10.5" x14ac:dyDescent="0.25">
      <c r="A162" s="156"/>
      <c r="B162" s="156"/>
      <c r="C162" s="156"/>
      <c r="D162" s="2" t="s">
        <v>151</v>
      </c>
      <c r="E162" s="158">
        <v>46949</v>
      </c>
      <c r="F162" s="177">
        <v>5.8749999999999997E-2</v>
      </c>
      <c r="G162" s="166">
        <v>6.7500000000000004E-2</v>
      </c>
      <c r="H162" s="166">
        <v>7.2499999999999995E-2</v>
      </c>
      <c r="I162" s="175">
        <v>6.8487500000000007E-2</v>
      </c>
      <c r="J162" s="166">
        <v>6.88E-2</v>
      </c>
      <c r="K162" s="256">
        <v>1538000</v>
      </c>
      <c r="L162" s="256">
        <v>80000</v>
      </c>
      <c r="M162" s="170">
        <f t="shared" si="24"/>
        <v>19.225000000000001</v>
      </c>
    </row>
    <row r="163" spans="1:13" ht="10.5" x14ac:dyDescent="0.25">
      <c r="A163" s="156"/>
      <c r="B163" s="156"/>
      <c r="C163" s="156"/>
      <c r="D163" s="172" t="s">
        <v>53</v>
      </c>
      <c r="E163" s="158">
        <v>50086</v>
      </c>
      <c r="F163" s="166">
        <v>6.0999999999999999E-2</v>
      </c>
      <c r="G163" s="166">
        <v>6.9400000000000003E-2</v>
      </c>
      <c r="H163" s="166">
        <v>7.1999999999999995E-2</v>
      </c>
      <c r="I163" s="175">
        <v>6.9500000000000006E-2</v>
      </c>
      <c r="J163" s="175">
        <v>6.9900000000000004E-2</v>
      </c>
      <c r="K163" s="256">
        <v>2015000</v>
      </c>
      <c r="L163" s="256">
        <v>50000</v>
      </c>
      <c r="M163" s="170">
        <f t="shared" si="24"/>
        <v>40.299999999999997</v>
      </c>
    </row>
    <row r="164" spans="1:13" ht="10.5" x14ac:dyDescent="0.25">
      <c r="A164" s="156"/>
      <c r="B164" s="156"/>
      <c r="C164" s="156"/>
      <c r="D164" s="172" t="s">
        <v>152</v>
      </c>
      <c r="E164" s="158">
        <v>54772</v>
      </c>
      <c r="F164" s="166">
        <v>6.6250000000000003E-2</v>
      </c>
      <c r="G164" s="166">
        <v>6.9199999999999998E-2</v>
      </c>
      <c r="H164" s="166">
        <v>7.2499999999999995E-2</v>
      </c>
      <c r="I164" s="175">
        <v>7.1299799999999997E-2</v>
      </c>
      <c r="J164" s="175">
        <v>7.1499999999999994E-2</v>
      </c>
      <c r="K164" s="256">
        <v>1679000</v>
      </c>
      <c r="L164" s="256">
        <v>1470000</v>
      </c>
      <c r="M164" s="170">
        <f t="shared" si="24"/>
        <v>1.1421768707482993</v>
      </c>
    </row>
    <row r="165" spans="1:13" ht="10.5" x14ac:dyDescent="0.25">
      <c r="A165" s="181"/>
      <c r="B165" s="156"/>
      <c r="C165" s="182"/>
      <c r="D165" s="172" t="s">
        <v>142</v>
      </c>
      <c r="E165" s="158">
        <v>51697</v>
      </c>
      <c r="F165" s="166">
        <v>6.8750000000000006E-2</v>
      </c>
      <c r="G165" s="166">
        <v>7.0499999999999993E-2</v>
      </c>
      <c r="H165" s="166">
        <v>7.2499999999999995E-2</v>
      </c>
      <c r="I165" s="175">
        <v>7.1497500000000005E-2</v>
      </c>
      <c r="J165" s="175">
        <v>7.2499999999999995E-2</v>
      </c>
      <c r="K165" s="256">
        <v>732200</v>
      </c>
      <c r="L165" s="256">
        <v>715000</v>
      </c>
      <c r="M165" s="170">
        <f t="shared" si="24"/>
        <v>1.024055944055944</v>
      </c>
    </row>
    <row r="166" spans="1:13" ht="10.5" x14ac:dyDescent="0.25">
      <c r="A166" s="280" t="s">
        <v>121</v>
      </c>
      <c r="B166" s="282"/>
      <c r="C166" s="282"/>
      <c r="D166" s="282"/>
      <c r="E166" s="282"/>
      <c r="F166" s="282"/>
      <c r="G166" s="282"/>
      <c r="H166" s="282"/>
      <c r="I166" s="282"/>
      <c r="J166" s="283"/>
      <c r="K166" s="255">
        <f>SUM(K159:K165)</f>
        <v>16267900</v>
      </c>
      <c r="L166" s="255">
        <f>SUM(L159:L165)</f>
        <v>5075000</v>
      </c>
      <c r="M166" s="165"/>
    </row>
    <row r="167" spans="1:13" x14ac:dyDescent="0.2">
      <c r="A167" s="259">
        <v>45406</v>
      </c>
      <c r="B167" s="260">
        <v>45407</v>
      </c>
      <c r="C167" s="261" t="s">
        <v>136</v>
      </c>
      <c r="D167" s="172" t="s">
        <v>195</v>
      </c>
      <c r="E167" s="158">
        <v>45587</v>
      </c>
      <c r="F167" s="166" t="s">
        <v>128</v>
      </c>
      <c r="G167" s="178">
        <v>6.5000000000000002E-2</v>
      </c>
      <c r="H167" s="178">
        <v>6.6500000000000004E-2</v>
      </c>
      <c r="I167" s="262">
        <v>6.5000000000000002E-2</v>
      </c>
      <c r="J167" s="262">
        <v>6.5000000000000002E-2</v>
      </c>
      <c r="K167" s="256">
        <v>2025000</v>
      </c>
      <c r="L167" s="263">
        <v>2025000</v>
      </c>
      <c r="M167" s="264">
        <f t="shared" ref="M167:M168" si="25">IF(L167=0,0,K167/L167)</f>
        <v>1</v>
      </c>
    </row>
    <row r="168" spans="1:13" x14ac:dyDescent="0.2">
      <c r="A168" s="259"/>
      <c r="B168" s="164"/>
      <c r="C168" s="261" t="s">
        <v>197</v>
      </c>
      <c r="D168" s="172" t="s">
        <v>196</v>
      </c>
      <c r="E168" s="158">
        <v>45677</v>
      </c>
      <c r="F168" s="166" t="s">
        <v>128</v>
      </c>
      <c r="G168" s="166">
        <v>6.5000000000000002E-2</v>
      </c>
      <c r="H168" s="166">
        <v>6.9000000000000006E-2</v>
      </c>
      <c r="I168" s="178">
        <v>6.6599800000000001E-2</v>
      </c>
      <c r="J168" s="180">
        <v>6.6900000000000001E-2</v>
      </c>
      <c r="K168" s="256">
        <v>3155000</v>
      </c>
      <c r="L168" s="265">
        <v>1118700</v>
      </c>
      <c r="M168" s="264">
        <f t="shared" si="25"/>
        <v>2.8202377759899884</v>
      </c>
    </row>
    <row r="169" spans="1:13" x14ac:dyDescent="0.2">
      <c r="A169" s="259"/>
      <c r="B169" s="158"/>
      <c r="C169" s="261"/>
      <c r="D169" s="172" t="s">
        <v>150</v>
      </c>
      <c r="E169" s="158">
        <v>46218</v>
      </c>
      <c r="F169" s="166">
        <v>4.8750000000000002E-2</v>
      </c>
      <c r="G169" s="166">
        <v>6.7400000000000002E-2</v>
      </c>
      <c r="H169" s="166">
        <v>7.1199999999999999E-2</v>
      </c>
      <c r="I169" s="266">
        <v>6.9097000000000006E-2</v>
      </c>
      <c r="J169" s="159">
        <v>6.9800000000000001E-2</v>
      </c>
      <c r="K169" s="256">
        <v>312000</v>
      </c>
      <c r="L169" s="267">
        <v>312000</v>
      </c>
      <c r="M169" s="264">
        <f>IF(L169=0,0,K169/L169)</f>
        <v>1</v>
      </c>
    </row>
    <row r="170" spans="1:13" ht="10.5" x14ac:dyDescent="0.25">
      <c r="A170" s="181"/>
      <c r="B170" s="156"/>
      <c r="C170" s="182"/>
      <c r="D170" s="172" t="s">
        <v>151</v>
      </c>
      <c r="E170" s="158">
        <v>46949</v>
      </c>
      <c r="F170" s="166">
        <v>5.8749999999999997E-2</v>
      </c>
      <c r="G170" s="166">
        <v>6.7500000000000004E-2</v>
      </c>
      <c r="H170" s="166">
        <v>7.2499999999999995E-2</v>
      </c>
      <c r="I170" s="175">
        <v>6.8487500000000007E-2</v>
      </c>
      <c r="J170" s="268">
        <v>6.88E-2</v>
      </c>
      <c r="K170" s="256">
        <v>198000</v>
      </c>
      <c r="L170" s="265">
        <v>198000</v>
      </c>
      <c r="M170" s="264">
        <f>IF(L170=0,0,K170/L170)</f>
        <v>1</v>
      </c>
    </row>
    <row r="171" spans="1:13" ht="10.5" x14ac:dyDescent="0.25">
      <c r="A171" s="181"/>
      <c r="B171" s="156"/>
      <c r="C171" s="182"/>
      <c r="D171" s="172" t="s">
        <v>53</v>
      </c>
      <c r="E171" s="158">
        <v>50086</v>
      </c>
      <c r="F171" s="166">
        <v>6.0999999999999999E-2</v>
      </c>
      <c r="G171" s="166">
        <v>6.9400000000000003E-2</v>
      </c>
      <c r="H171" s="166">
        <v>7.1999999999999995E-2</v>
      </c>
      <c r="I171" s="266">
        <v>6.9500000000000006E-2</v>
      </c>
      <c r="J171" s="159">
        <v>6.9900000000000004E-2</v>
      </c>
      <c r="K171" s="256">
        <v>127800</v>
      </c>
      <c r="L171" s="267">
        <v>127800</v>
      </c>
      <c r="M171" s="264">
        <f>IF(L171=0,0,K171/L171)</f>
        <v>1</v>
      </c>
    </row>
    <row r="172" spans="1:13" ht="10.5" x14ac:dyDescent="0.25">
      <c r="A172" s="181"/>
      <c r="B172" s="156"/>
      <c r="C172" s="182"/>
      <c r="D172" s="172" t="s">
        <v>152</v>
      </c>
      <c r="E172" s="158">
        <v>54772</v>
      </c>
      <c r="F172" s="166">
        <v>6.6250000000000003E-2</v>
      </c>
      <c r="G172" s="166">
        <v>6.9199999999999998E-2</v>
      </c>
      <c r="H172" s="166">
        <v>7.2499999999999995E-2</v>
      </c>
      <c r="I172" s="266">
        <v>7.1299799999999997E-2</v>
      </c>
      <c r="J172" s="175">
        <v>7.1499999999999994E-2</v>
      </c>
      <c r="K172" s="269">
        <v>1600500</v>
      </c>
      <c r="L172" s="267">
        <v>1600500</v>
      </c>
      <c r="M172" s="264">
        <f>IF(L172=0,0,K172/L172)</f>
        <v>1</v>
      </c>
    </row>
    <row r="173" spans="1:13" ht="10.5" x14ac:dyDescent="0.25">
      <c r="A173" s="181"/>
      <c r="B173" s="270"/>
      <c r="C173" s="182"/>
      <c r="D173" s="172" t="s">
        <v>142</v>
      </c>
      <c r="E173" s="158">
        <v>51697</v>
      </c>
      <c r="F173" s="166">
        <v>6.8750000000000006E-2</v>
      </c>
      <c r="G173" s="166">
        <v>7.0499999999999993E-2</v>
      </c>
      <c r="H173" s="166">
        <v>7.2499999999999995E-2</v>
      </c>
      <c r="I173" s="268">
        <v>7.1497500000000005E-2</v>
      </c>
      <c r="J173" s="175">
        <v>7.2499999999999995E-2</v>
      </c>
      <c r="K173" s="269">
        <v>543000</v>
      </c>
      <c r="L173" s="265">
        <v>543000</v>
      </c>
      <c r="M173" s="271">
        <f>IF(L173=0,0,K173/L173)</f>
        <v>1</v>
      </c>
    </row>
    <row r="174" spans="1:13" ht="10.5" x14ac:dyDescent="0.25">
      <c r="A174" s="280" t="s">
        <v>121</v>
      </c>
      <c r="B174" s="281"/>
      <c r="C174" s="282"/>
      <c r="D174" s="282"/>
      <c r="E174" s="282"/>
      <c r="F174" s="282"/>
      <c r="G174" s="282"/>
      <c r="H174" s="282"/>
      <c r="I174" s="282"/>
      <c r="J174" s="283"/>
      <c r="K174" s="176">
        <f>SUM(K167:K173)</f>
        <v>7961300</v>
      </c>
      <c r="L174" s="176">
        <f>SUM(L167:L173)</f>
        <v>5925000</v>
      </c>
      <c r="M174" s="272"/>
    </row>
    <row r="175" spans="1:13" ht="10.5" x14ac:dyDescent="0.25">
      <c r="A175" s="284" t="s">
        <v>198</v>
      </c>
      <c r="B175" s="285"/>
      <c r="C175" s="285"/>
      <c r="D175" s="285"/>
      <c r="E175" s="285"/>
      <c r="F175" s="285"/>
      <c r="G175" s="285"/>
      <c r="H175" s="285"/>
      <c r="I175" s="285"/>
      <c r="J175" s="286"/>
      <c r="K175" s="173">
        <f>K158+K166+K174</f>
        <v>45588450</v>
      </c>
      <c r="L175" s="173">
        <f>L158+L166+L174</f>
        <v>32359250</v>
      </c>
      <c r="M175" s="165"/>
    </row>
    <row r="176" spans="1:13" ht="10.5" x14ac:dyDescent="0.25">
      <c r="A176" s="284" t="s">
        <v>199</v>
      </c>
      <c r="B176" s="285"/>
      <c r="C176" s="285"/>
      <c r="D176" s="285"/>
      <c r="E176" s="285"/>
      <c r="F176" s="285"/>
      <c r="G176" s="285"/>
      <c r="H176" s="285"/>
      <c r="I176" s="285"/>
      <c r="J176" s="286"/>
      <c r="K176" s="173">
        <f>K74+K120+K154+K175</f>
        <v>627162452</v>
      </c>
      <c r="L176" s="173">
        <f>L74+L120+L154+L175</f>
        <v>334041852</v>
      </c>
      <c r="M176" s="165"/>
    </row>
  </sheetData>
  <mergeCells count="38">
    <mergeCell ref="A153:J153"/>
    <mergeCell ref="A145:J145"/>
    <mergeCell ref="A129:J129"/>
    <mergeCell ref="A120:J120"/>
    <mergeCell ref="A121:J121"/>
    <mergeCell ref="A119:J119"/>
    <mergeCell ref="A137:J137"/>
    <mergeCell ref="A92:J92"/>
    <mergeCell ref="A100:J100"/>
    <mergeCell ref="A84:J84"/>
    <mergeCell ref="A111:J111"/>
    <mergeCell ref="A108:J108"/>
    <mergeCell ref="A29:J29"/>
    <mergeCell ref="A30:A33"/>
    <mergeCell ref="B30:B33"/>
    <mergeCell ref="C30:C33"/>
    <mergeCell ref="A34:J34"/>
    <mergeCell ref="A154:J154"/>
    <mergeCell ref="A155:J155"/>
    <mergeCell ref="L2:M2"/>
    <mergeCell ref="A42:J42"/>
    <mergeCell ref="A75:J75"/>
    <mergeCell ref="A74:J74"/>
    <mergeCell ref="A57:J57"/>
    <mergeCell ref="A65:J65"/>
    <mergeCell ref="A49:J49"/>
    <mergeCell ref="A73:J73"/>
    <mergeCell ref="A11:J11"/>
    <mergeCell ref="A19:J19"/>
    <mergeCell ref="A26:J26"/>
    <mergeCell ref="A27:A28"/>
    <mergeCell ref="B27:B28"/>
    <mergeCell ref="C27:C28"/>
    <mergeCell ref="A158:J158"/>
    <mergeCell ref="A166:J166"/>
    <mergeCell ref="A174:J174"/>
    <mergeCell ref="A175:J175"/>
    <mergeCell ref="A176:J176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1640625" defaultRowHeight="12.5" x14ac:dyDescent="0.25"/>
  <cols>
    <col min="4" max="4" width="12.7265625" bestFit="1" customWidth="1"/>
    <col min="5" max="5" width="9.7265625" bestFit="1" customWidth="1"/>
    <col min="6" max="12" width="6.26953125" bestFit="1" customWidth="1"/>
    <col min="13" max="13" width="17.453125" bestFit="1" customWidth="1"/>
    <col min="14" max="16" width="16.453125" bestFit="1" customWidth="1"/>
  </cols>
  <sheetData>
    <row r="3" spans="2:16" x14ac:dyDescent="0.25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5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5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5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5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E47E543-3169-4E63-AE48-F752665942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Aisya Rahmawati</cp:lastModifiedBy>
  <cp:lastPrinted>2020-03-18T18:47:42Z</cp:lastPrinted>
  <dcterms:created xsi:type="dcterms:W3CDTF">2010-01-14T01:56:27Z</dcterms:created>
  <dcterms:modified xsi:type="dcterms:W3CDTF">2024-04-25T09:08:51Z</dcterms:modified>
</cp:coreProperties>
</file>