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AB3E206-8263-4805-B098-E9F631D3BAB6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3" i="1" l="1"/>
  <c r="L262" i="1"/>
  <c r="K262" i="1"/>
  <c r="L261" i="1"/>
  <c r="K261" i="1"/>
  <c r="M260" i="1"/>
  <c r="M259" i="1"/>
  <c r="M258" i="1"/>
  <c r="M257" i="1"/>
  <c r="M256" i="1"/>
  <c r="M255" i="1"/>
  <c r="M254" i="1"/>
  <c r="L245" i="1"/>
  <c r="K245" i="1"/>
  <c r="M244" i="1"/>
  <c r="M243" i="1"/>
  <c r="M221" i="1"/>
  <c r="M220" i="1"/>
  <c r="L223" i="1"/>
  <c r="K223" i="1"/>
  <c r="M222" i="1"/>
  <c r="M219" i="1"/>
  <c r="M218" i="1"/>
  <c r="M217" i="1"/>
  <c r="M216" i="1"/>
  <c r="K214" i="1"/>
  <c r="K212" i="1"/>
  <c r="K210" i="1"/>
  <c r="K208" i="1"/>
  <c r="K206" i="1"/>
  <c r="K204" i="1"/>
  <c r="K202" i="1"/>
  <c r="K215" i="1" l="1"/>
  <c r="L214" i="1"/>
  <c r="L208" i="1"/>
  <c r="L212" i="1"/>
  <c r="L210" i="1"/>
  <c r="L206" i="1"/>
  <c r="L204" i="1"/>
  <c r="L202" i="1"/>
  <c r="L213" i="1"/>
  <c r="L211" i="1"/>
  <c r="L209" i="1"/>
  <c r="L207" i="1"/>
  <c r="L205" i="1"/>
  <c r="L203" i="1"/>
  <c r="L201" i="1"/>
  <c r="L215" i="1" l="1"/>
  <c r="M214" i="1"/>
  <c r="M210" i="1"/>
  <c r="M212" i="1" l="1"/>
  <c r="M206" i="1"/>
  <c r="M202" i="1"/>
  <c r="M204" i="1"/>
  <c r="M208" i="1"/>
  <c r="L253" i="1" l="1"/>
  <c r="K253" i="1"/>
  <c r="M252" i="1"/>
  <c r="M251" i="1"/>
  <c r="M250" i="1"/>
  <c r="M249" i="1"/>
  <c r="M248" i="1"/>
  <c r="M247" i="1"/>
  <c r="M246" i="1"/>
  <c r="L242" i="1" l="1"/>
  <c r="K242" i="1"/>
  <c r="M241" i="1"/>
  <c r="M240" i="1"/>
  <c r="M239" i="1"/>
  <c r="M238" i="1"/>
  <c r="M237" i="1"/>
  <c r="M236" i="1"/>
  <c r="M235" i="1"/>
  <c r="M227" i="1"/>
  <c r="L232" i="1"/>
  <c r="K232" i="1"/>
  <c r="M231" i="1"/>
  <c r="M230" i="1"/>
  <c r="M229" i="1"/>
  <c r="M228" i="1"/>
  <c r="M226" i="1"/>
  <c r="M225" i="1"/>
  <c r="M224" i="1"/>
  <c r="L200" i="1"/>
  <c r="K200" i="1"/>
  <c r="M199" i="1"/>
  <c r="M198" i="1"/>
  <c r="M197" i="1"/>
  <c r="M196" i="1"/>
  <c r="M195" i="1"/>
  <c r="M194" i="1"/>
  <c r="M193" i="1"/>
  <c r="L192" i="1"/>
  <c r="K192" i="1"/>
  <c r="M191" i="1"/>
  <c r="M190" i="1"/>
  <c r="M189" i="1"/>
  <c r="M188" i="1"/>
  <c r="M187" i="1"/>
  <c r="M186" i="1"/>
  <c r="M185" i="1"/>
  <c r="L184" i="1"/>
  <c r="K184" i="1"/>
  <c r="M183" i="1"/>
  <c r="M182" i="1"/>
  <c r="M181" i="1"/>
  <c r="M180" i="1"/>
  <c r="M179" i="1"/>
  <c r="M178" i="1"/>
  <c r="M177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233" i="1" l="1"/>
  <c r="L233" i="1"/>
  <c r="L175" i="1"/>
  <c r="K175" i="1"/>
  <c r="K154" i="1"/>
  <c r="L154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K120" i="1" l="1"/>
  <c r="L120" i="1"/>
  <c r="L121" i="1" s="1"/>
  <c r="L29" i="1"/>
  <c r="L34" i="1"/>
  <c r="L84" i="1"/>
  <c r="M79" i="1"/>
  <c r="K84" i="1" l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K176" i="1" s="1"/>
  <c r="K23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L155" i="1" l="1"/>
  <c r="L176" i="1"/>
  <c r="L234" i="1" s="1"/>
  <c r="L263" i="1" s="1"/>
  <c r="K121" i="1"/>
  <c r="K155" i="1"/>
  <c r="K75" i="1"/>
  <c r="L75" i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<sst xmlns="http://schemas.openxmlformats.org/spreadsheetml/2006/main" count="669" uniqueCount="229">
  <si>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</si>
  <si>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</si>
  <si>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</si>
  <si>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</si>
  <si>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</si>
  <si>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</si>
  <si>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</si>
  <si>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</si>
  <si>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</si>
  <si>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</si>
  <si>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</si>
  <si>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</si>
  <si>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</si>
  <si>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</si>
  <si>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</si>
  <si>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</si>
  <si>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</si>
  <si>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</si>
  <si>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</si>
  <si>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</si>
  <si>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</si>
  <si>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</si>
  <si>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</si>
  <si>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</si>
  <si>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</si>
  <si>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</si>
  <si>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</si>
  <si>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</si>
  <si>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</si>
  <si>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</si>
  <si>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</si>
  <si>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</si>
  <si>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</si>
  <si>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</si>
  <si>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</si>
  <si>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</si>
  <si>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</si>
  <si>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</si>
  <si>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</si>
  <si>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</si>
  <si>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</si>
  <si>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</si>
  <si>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</si>
  <si>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</si>
  <si>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</si>
  <si>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</si>
  <si>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</si>
  <si>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</si>
  <si>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</si>
  <si>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</si>
  <si>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</si>
  <si>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</si>
  <si>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</si>
  <si>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</si>
  <si>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</si>
  <si>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</si>
  <si>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</si>
  <si>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</si>
  <si>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</si>
  <si>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</si>
  <si>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</si>
  <si>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</si>
  <si>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</si>
  <si>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</si>
  <si>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</si>
  <si>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</si>
  <si>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</si>
  <si>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</si>
  <si>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</si>
  <si>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</si>
  <si>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</si>
  <si>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</si>
  <si>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</si>
  <si>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</si>
  <si>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</si>
  <si>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</si>
  <si>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</si>
  <si>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</si>
  <si>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</si>
  <si>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</si>
  <si>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</si>
  <si>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</si>
  <si>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</si>
  <si>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</si>
  <si>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</si>
  <si>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</si>
  <si>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</si>
  <si>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</si>
  <si>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</si>
  <si>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</si>
  <si>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</si>
  <si>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</si>
  <si>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</si>
  <si>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</si>
  <si>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</si>
  <si>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</si>
  <si>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</si>
  <si>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</si>
  <si>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</si>
  <si>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</si>
  <si>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</si>
  <si>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</si>
  <si>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</si>
  <si>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</si>
  <si>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</si>
  <si>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</si>
  <si>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</si>
  <si>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</si>
  <si>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</si>
  <si>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</si>
  <si>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</si>
  <si>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</si>
  <si>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</si>
  <si>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</si>
  <si>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</si>
  <si>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</si>
  <si>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</si>
  <si>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</si>
  <si>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</si>
  <si>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</si>
  <si>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</si>
  <si>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</si>
  <si>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</si>
  <si>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</si>
  <si>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</si>
  <si>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</si>
  <si>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</si>
  <si>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</si>
  <si>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</si>
  <si>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</si>
  <si>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</si>
  <si>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</si>
  <si>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</si>
  <si>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</si>
  <si>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</si>
  <si>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</si>
  <si>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</si>
  <si>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</si>
  <si>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</si>
  <si>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</si>
  <si>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</si>
  <si>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</si>
  <si>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</si>
  <si>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</si>
  <si>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</si>
  <si>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</si>
  <si>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</si>
  <si>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</si>
  <si>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</si>
  <si>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</si>
  <si>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</si>
  <si>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</si>
  <si>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</si>
  <si>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</si>
  <si>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</si>
  <si>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</si>
  <si>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</si>
  <si>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</si>
  <si>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</si>
  <si>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</si>
  <si>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</si>
  <si>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</si>
  <si>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</si>
  <si>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</si>
  <si>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</si>
  <si>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</si>
  <si>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</si>
  <si>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</si>
  <si>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</si>
  <si>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</si>
  <si>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</si>
  <si>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</si>
  <si>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</si>
  <si>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</si>
  <si>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</si>
  <si>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</si>
  <si>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</si>
  <si>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</si>
  <si>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</si>
  <si>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</si>
  <si>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</si>
  <si>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</si>
  <si>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</si>
  <si>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</si>
  <si>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</si>
  <si>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</si>
  <si>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</si>
  <si>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</si>
  <si>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</si>
  <si>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</si>
  <si>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</si>
  <si>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</si>
  <si>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</si>
  <si>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</si>
  <si>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</si>
  <si>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</si>
  <si>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</si>
  <si>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</si>
  <si>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</si>
  <si>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</si>
  <si>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</si>
  <si>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</si>
  <si>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</si>
  <si>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</si>
  <si>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</si>
  <si>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</si>
  <si>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</si>
  <si>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</si>
  <si>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</si>
  <si>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</si>
  <si>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</si>
  <si>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</si>
  <si>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</si>
  <si>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</si>
  <si>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</si>
  <si>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</si>
  <si>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</si>
  <si>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</si>
  <si>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</si>
  <si>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</si>
  <si>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</si>
  <si>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</si>
  <si>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</si>
  <si>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</si>
  <si>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</si>
  <si>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</si>
  <si>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</si>
  <si>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</si>
  <si>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G r a n d   T o t a l   s . d .  T a n g g a l   2 1   b u l a n   J u n i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</si>
</sst>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2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15" fontId="20" fillId="30" borderId="47" xfId="0" applyNumberFormat="1" applyFont="1" applyFill="1" applyBorder="1" applyAlignment="1">
      <alignment horizontal="center"/>
    </xf>
    <xf numFmtId="0" fontId="20" fillId="30" borderId="47" xfId="0" applyFont="1" applyFill="1" applyBorder="1" applyAlignment="1">
      <alignment horizontal="center"/>
    </xf>
    <xf numFmtId="0" fontId="24" fillId="30" borderId="47" xfId="0" applyFont="1" applyFill="1" applyBorder="1"/>
    <xf numFmtId="165" fontId="20" fillId="30" borderId="47" xfId="41" applyNumberFormat="1" applyFont="1" applyFill="1" applyBorder="1" applyAlignment="1">
      <alignment horizontal="center"/>
    </xf>
    <xf numFmtId="165" fontId="20" fillId="30" borderId="47" xfId="0" applyNumberFormat="1" applyFont="1" applyFill="1" applyBorder="1" applyAlignment="1">
      <alignment horizontal="center"/>
    </xf>
    <xf numFmtId="41" fontId="20" fillId="30" borderId="47" xfId="29" quotePrefix="1" applyFont="1" applyFill="1" applyBorder="1" applyAlignment="1">
      <alignment horizontal="right"/>
    </xf>
    <xf numFmtId="41" fontId="20" fillId="30" borderId="23" xfId="29" quotePrefix="1" applyFont="1" applyFill="1" applyBorder="1" applyAlignment="1">
      <alignment horizontal="right"/>
    </xf>
    <xf numFmtId="164" fontId="20" fillId="30" borderId="49" xfId="29" applyNumberFormat="1" applyFont="1" applyFill="1" applyBorder="1" applyAlignment="1">
      <alignment horizontal="right"/>
    </xf>
    <xf numFmtId="0" fontId="19" fillId="30" borderId="47" xfId="0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right"/>
    </xf>
    <xf numFmtId="41" fontId="19" fillId="30" borderId="22" xfId="29" quotePrefix="1" applyFont="1" applyFill="1" applyBorder="1" applyAlignment="1"/>
    <xf numFmtId="164" fontId="19" fillId="30" borderId="22" xfId="29" applyNumberFormat="1" applyFont="1" applyFill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19" fillId="30" borderId="24" xfId="0" applyFont="1" applyFill="1" applyBorder="1" applyAlignment="1">
      <alignment horizontal="center"/>
    </xf>
    <xf numFmtId="0" fontId="19" fillId="30" borderId="52" xfId="0" applyFont="1" applyFill="1" applyBorder="1" applyAlignment="1">
      <alignment horizontal="center"/>
    </xf>
    <xf numFmtId="0" fontId="19" fillId="30" borderId="20" xfId="0" applyFont="1" applyFill="1" applyBorder="1" applyAlignment="1">
      <alignment horizontal="center"/>
    </xf>
    <xf numFmtId="0" fontId="19" fillId="30" borderId="45" xfId="0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87">
        <v>41016</v>
      </c>
      <c r="B78" s="289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88"/>
      <c r="B79" s="290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88"/>
      <c r="B80" s="290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88"/>
      <c r="B81" s="290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91" t="s">
        <v>73</v>
      </c>
      <c r="O250" s="292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70"/>
  <sheetViews>
    <sheetView showGridLines="0" tabSelected="1" zoomScale="90" zoomScaleNormal="90" zoomScaleSheetLayoutView="115" workbookViewId="0">
      <pane xSplit="4" ySplit="3" topLeftCell="E251" activePane="bottomRight" state="frozen"/>
      <selection pane="topRight" activeCell="D1" sqref="D1"/>
      <selection pane="bottomLeft" activeCell="A4" sqref="A4"/>
      <selection pane="bottomRight" activeCell="H266" sqref="H266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15" t="s">
        <v>129</v>
      </c>
      <c r="M2" s="315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297" t="s">
        <v>121</v>
      </c>
      <c r="B11" s="298"/>
      <c r="C11" s="298"/>
      <c r="D11" s="298"/>
      <c r="E11" s="298"/>
      <c r="F11" s="298"/>
      <c r="G11" s="298"/>
      <c r="H11" s="298"/>
      <c r="I11" s="298"/>
      <c r="J11" s="299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293" t="s">
        <v>121</v>
      </c>
      <c r="B19" s="294"/>
      <c r="C19" s="295"/>
      <c r="D19" s="295"/>
      <c r="E19" s="295"/>
      <c r="F19" s="295"/>
      <c r="G19" s="295"/>
      <c r="H19" s="295"/>
      <c r="I19" s="295"/>
      <c r="J19" s="296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297" t="s">
        <v>121</v>
      </c>
      <c r="B26" s="298"/>
      <c r="C26" s="298"/>
      <c r="D26" s="298"/>
      <c r="E26" s="298"/>
      <c r="F26" s="298"/>
      <c r="G26" s="298"/>
      <c r="H26" s="298"/>
      <c r="I26" s="298"/>
      <c r="J26" s="299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16">
        <v>45280</v>
      </c>
      <c r="B27" s="316">
        <v>45287</v>
      </c>
      <c r="C27" s="309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17"/>
      <c r="B28" s="317"/>
      <c r="C28" s="311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12" t="s">
        <v>121</v>
      </c>
      <c r="B29" s="313"/>
      <c r="C29" s="313"/>
      <c r="D29" s="313"/>
      <c r="E29" s="313"/>
      <c r="F29" s="313"/>
      <c r="G29" s="313"/>
      <c r="H29" s="313"/>
      <c r="I29" s="313"/>
      <c r="J29" s="314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06">
        <v>45282</v>
      </c>
      <c r="B30" s="306">
        <v>45288</v>
      </c>
      <c r="C30" s="309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07"/>
      <c r="B31" s="307"/>
      <c r="C31" s="310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07"/>
      <c r="B32" s="307"/>
      <c r="C32" s="310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08"/>
      <c r="B33" s="308"/>
      <c r="C33" s="311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12" t="s">
        <v>121</v>
      </c>
      <c r="B34" s="313"/>
      <c r="C34" s="313"/>
      <c r="D34" s="313"/>
      <c r="E34" s="313"/>
      <c r="F34" s="313"/>
      <c r="G34" s="313"/>
      <c r="H34" s="313"/>
      <c r="I34" s="313"/>
      <c r="J34" s="314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293" t="s">
        <v>121</v>
      </c>
      <c r="B42" s="294"/>
      <c r="C42" s="295"/>
      <c r="D42" s="295"/>
      <c r="E42" s="295"/>
      <c r="F42" s="295"/>
      <c r="G42" s="295"/>
      <c r="H42" s="295"/>
      <c r="I42" s="295"/>
      <c r="J42" s="296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293" t="s">
        <v>121</v>
      </c>
      <c r="B49" s="295"/>
      <c r="C49" s="295"/>
      <c r="D49" s="295"/>
      <c r="E49" s="295"/>
      <c r="F49" s="295"/>
      <c r="G49" s="295"/>
      <c r="H49" s="295"/>
      <c r="I49" s="295"/>
      <c r="J49" s="296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297" t="s">
        <v>121</v>
      </c>
      <c r="B57" s="298"/>
      <c r="C57" s="298"/>
      <c r="D57" s="298"/>
      <c r="E57" s="298"/>
      <c r="F57" s="298"/>
      <c r="G57" s="298"/>
      <c r="H57" s="298"/>
      <c r="I57" s="298"/>
      <c r="J57" s="299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293" t="s">
        <v>121</v>
      </c>
      <c r="B65" s="294"/>
      <c r="C65" s="295"/>
      <c r="D65" s="295"/>
      <c r="E65" s="295"/>
      <c r="F65" s="295"/>
      <c r="G65" s="295"/>
      <c r="H65" s="295"/>
      <c r="I65" s="295"/>
      <c r="J65" s="296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297" t="s">
        <v>121</v>
      </c>
      <c r="B73" s="298"/>
      <c r="C73" s="298"/>
      <c r="D73" s="298"/>
      <c r="E73" s="298"/>
      <c r="F73" s="298"/>
      <c r="G73" s="298"/>
      <c r="H73" s="298"/>
      <c r="I73" s="298"/>
      <c r="J73" s="299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300" t="s">
        <v>143</v>
      </c>
      <c r="B74" s="301"/>
      <c r="C74" s="301"/>
      <c r="D74" s="301"/>
      <c r="E74" s="301"/>
      <c r="F74" s="301"/>
      <c r="G74" s="301"/>
      <c r="H74" s="301"/>
      <c r="I74" s="301"/>
      <c r="J74" s="302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300" t="s">
        <v>161</v>
      </c>
      <c r="B75" s="301"/>
      <c r="C75" s="301"/>
      <c r="D75" s="301"/>
      <c r="E75" s="301"/>
      <c r="F75" s="301"/>
      <c r="G75" s="301"/>
      <c r="H75" s="301"/>
      <c r="I75" s="301"/>
      <c r="J75" s="302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293" t="s">
        <v>121</v>
      </c>
      <c r="B84" s="294"/>
      <c r="C84" s="295"/>
      <c r="D84" s="295"/>
      <c r="E84" s="295"/>
      <c r="F84" s="295"/>
      <c r="G84" s="295"/>
      <c r="H84" s="295"/>
      <c r="I84" s="295"/>
      <c r="J84" s="296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297" t="s">
        <v>121</v>
      </c>
      <c r="B92" s="298"/>
      <c r="C92" s="298"/>
      <c r="D92" s="298"/>
      <c r="E92" s="298"/>
      <c r="F92" s="298"/>
      <c r="G92" s="298"/>
      <c r="H92" s="298"/>
      <c r="I92" s="298"/>
      <c r="J92" s="299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293" t="s">
        <v>121</v>
      </c>
      <c r="B100" s="294"/>
      <c r="C100" s="295"/>
      <c r="D100" s="295"/>
      <c r="E100" s="295"/>
      <c r="F100" s="295"/>
      <c r="G100" s="295"/>
      <c r="H100" s="295"/>
      <c r="I100" s="295"/>
      <c r="J100" s="296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297" t="s">
        <v>121</v>
      </c>
      <c r="B108" s="298"/>
      <c r="C108" s="298"/>
      <c r="D108" s="298"/>
      <c r="E108" s="298"/>
      <c r="F108" s="298"/>
      <c r="G108" s="298"/>
      <c r="H108" s="298"/>
      <c r="I108" s="298"/>
      <c r="J108" s="299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04" t="s">
        <v>121</v>
      </c>
      <c r="B111" s="294"/>
      <c r="C111" s="294"/>
      <c r="D111" s="294"/>
      <c r="E111" s="294"/>
      <c r="F111" s="294"/>
      <c r="G111" s="294"/>
      <c r="H111" s="294"/>
      <c r="I111" s="294"/>
      <c r="J111" s="305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293" t="s">
        <v>121</v>
      </c>
      <c r="B119" s="294"/>
      <c r="C119" s="295"/>
      <c r="D119" s="295"/>
      <c r="E119" s="295"/>
      <c r="F119" s="295"/>
      <c r="G119" s="295"/>
      <c r="H119" s="295"/>
      <c r="I119" s="295"/>
      <c r="J119" s="296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00" t="s">
        <v>164</v>
      </c>
      <c r="B120" s="301"/>
      <c r="C120" s="301"/>
      <c r="D120" s="301"/>
      <c r="E120" s="301"/>
      <c r="F120" s="301"/>
      <c r="G120" s="301"/>
      <c r="H120" s="301"/>
      <c r="I120" s="301"/>
      <c r="J120" s="302"/>
      <c r="K120" s="255">
        <f>K92+K100+K108+K111+K119</f>
        <v>181122702</v>
      </c>
      <c r="L120" s="255">
        <f>L92+L100+L108+L111+L119</f>
        <v>95070702</v>
      </c>
      <c r="M120" s="165"/>
    </row>
    <row r="121" spans="1:13" s="1" customFormat="1" ht="12.75" customHeight="1" outlineLevel="1" x14ac:dyDescent="0.25">
      <c r="A121" s="300" t="s">
        <v>182</v>
      </c>
      <c r="B121" s="301"/>
      <c r="C121" s="301"/>
      <c r="D121" s="301"/>
      <c r="E121" s="301"/>
      <c r="F121" s="301"/>
      <c r="G121" s="301"/>
      <c r="H121" s="301"/>
      <c r="I121" s="301"/>
      <c r="J121" s="302"/>
      <c r="K121" s="255">
        <f>K74+K120</f>
        <v>452177802</v>
      </c>
      <c r="L121" s="255">
        <f>L64+L120</f>
        <v>100220702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297" t="s">
        <v>121</v>
      </c>
      <c r="B129" s="298"/>
      <c r="C129" s="298"/>
      <c r="D129" s="298"/>
      <c r="E129" s="298"/>
      <c r="F129" s="298"/>
      <c r="G129" s="298"/>
      <c r="H129" s="298"/>
      <c r="I129" s="298"/>
      <c r="J129" s="299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293" t="s">
        <v>121</v>
      </c>
      <c r="B137" s="294"/>
      <c r="C137" s="295"/>
      <c r="D137" s="295"/>
      <c r="E137" s="295"/>
      <c r="F137" s="295"/>
      <c r="G137" s="295"/>
      <c r="H137" s="295"/>
      <c r="I137" s="295"/>
      <c r="J137" s="296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297" t="s">
        <v>121</v>
      </c>
      <c r="B145" s="298"/>
      <c r="C145" s="298"/>
      <c r="D145" s="298"/>
      <c r="E145" s="298"/>
      <c r="F145" s="298"/>
      <c r="G145" s="298"/>
      <c r="H145" s="298"/>
      <c r="I145" s="298"/>
      <c r="J145" s="299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293" t="s">
        <v>121</v>
      </c>
      <c r="B153" s="294"/>
      <c r="C153" s="295"/>
      <c r="D153" s="295"/>
      <c r="E153" s="295"/>
      <c r="F153" s="295"/>
      <c r="G153" s="295"/>
      <c r="H153" s="295"/>
      <c r="I153" s="295"/>
      <c r="J153" s="296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300" t="s">
        <v>188</v>
      </c>
      <c r="B154" s="301"/>
      <c r="C154" s="301"/>
      <c r="D154" s="301"/>
      <c r="E154" s="301"/>
      <c r="F154" s="301"/>
      <c r="G154" s="301"/>
      <c r="H154" s="301"/>
      <c r="I154" s="301"/>
      <c r="J154" s="302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300" t="s">
        <v>191</v>
      </c>
      <c r="B155" s="301"/>
      <c r="C155" s="301"/>
      <c r="D155" s="301"/>
      <c r="E155" s="301"/>
      <c r="F155" s="301"/>
      <c r="G155" s="301"/>
      <c r="H155" s="301"/>
      <c r="I155" s="301"/>
      <c r="J155" s="302"/>
      <c r="K155" s="173">
        <f>K74+K120+K154</f>
        <v>581574002</v>
      </c>
      <c r="L155" s="173">
        <f>L74+L120+L154</f>
        <v>301682602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297" t="s">
        <v>121</v>
      </c>
      <c r="B158" s="303"/>
      <c r="C158" s="298"/>
      <c r="D158" s="298"/>
      <c r="E158" s="298"/>
      <c r="F158" s="298"/>
      <c r="G158" s="298"/>
      <c r="H158" s="298"/>
      <c r="I158" s="298"/>
      <c r="J158" s="299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297" t="s">
        <v>121</v>
      </c>
      <c r="B166" s="298"/>
      <c r="C166" s="298"/>
      <c r="D166" s="298"/>
      <c r="E166" s="298"/>
      <c r="F166" s="298"/>
      <c r="G166" s="298"/>
      <c r="H166" s="298"/>
      <c r="I166" s="298"/>
      <c r="J166" s="299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297" t="s">
        <v>121</v>
      </c>
      <c r="B174" s="303"/>
      <c r="C174" s="298"/>
      <c r="D174" s="298"/>
      <c r="E174" s="298"/>
      <c r="F174" s="298"/>
      <c r="G174" s="298"/>
      <c r="H174" s="298"/>
      <c r="I174" s="298"/>
      <c r="J174" s="299"/>
      <c r="K174" s="176">
        <f>SUM(K167:K173)</f>
        <v>7961300</v>
      </c>
      <c r="L174" s="176">
        <f>SUM(L167:L173)</f>
        <v>5925000</v>
      </c>
      <c r="M174" s="272"/>
    </row>
    <row r="175" spans="1:13" ht="10.5" x14ac:dyDescent="0.25">
      <c r="A175" s="300" t="s">
        <v>198</v>
      </c>
      <c r="B175" s="301"/>
      <c r="C175" s="301"/>
      <c r="D175" s="301"/>
      <c r="E175" s="301"/>
      <c r="F175" s="301"/>
      <c r="G175" s="301"/>
      <c r="H175" s="301"/>
      <c r="I175" s="301"/>
      <c r="J175" s="302"/>
      <c r="K175" s="173">
        <f>K158+K166+K174</f>
        <v>45588450</v>
      </c>
      <c r="L175" s="173">
        <f>L158+L166+L174</f>
        <v>32359250</v>
      </c>
      <c r="M175" s="165"/>
    </row>
    <row r="176" spans="1:13" ht="10.5" x14ac:dyDescent="0.25">
      <c r="A176" s="300" t="s">
        <v>199</v>
      </c>
      <c r="B176" s="301"/>
      <c r="C176" s="301"/>
      <c r="D176" s="301"/>
      <c r="E176" s="301"/>
      <c r="F176" s="301"/>
      <c r="G176" s="301"/>
      <c r="H176" s="301"/>
      <c r="I176" s="301"/>
      <c r="J176" s="302"/>
      <c r="K176" s="173">
        <f>K74+K120+K154+K175</f>
        <v>627162452</v>
      </c>
      <c r="L176" s="173">
        <f>L74+L120+L154+L175</f>
        <v>334041852</v>
      </c>
      <c r="M176" s="165"/>
    </row>
    <row r="177" spans="1:13" ht="12" customHeight="1" outlineLevel="1" x14ac:dyDescent="0.2">
      <c r="A177" s="198">
        <v>45412</v>
      </c>
      <c r="B177" s="215">
        <v>45415</v>
      </c>
      <c r="C177" s="199" t="s">
        <v>136</v>
      </c>
      <c r="D177" s="184" t="s">
        <v>200</v>
      </c>
      <c r="E177" s="185">
        <v>45505</v>
      </c>
      <c r="F177" s="186" t="s">
        <v>128</v>
      </c>
      <c r="G177" s="202">
        <v>6.5000000000000002E-2</v>
      </c>
      <c r="H177" s="202">
        <v>7.0000000000000007E-2</v>
      </c>
      <c r="I177" s="194">
        <v>6.5171400000000004E-2</v>
      </c>
      <c r="J177" s="194">
        <v>6.5500000000000003E-2</v>
      </c>
      <c r="K177" s="216">
        <v>3294600</v>
      </c>
      <c r="L177" s="217">
        <v>350000</v>
      </c>
      <c r="M177" s="188">
        <f t="shared" ref="M177:M178" si="26">IF(L177=0,0,K177/L177)</f>
        <v>9.4131428571428568</v>
      </c>
    </row>
    <row r="178" spans="1:13" ht="12" customHeight="1" outlineLevel="1" x14ac:dyDescent="0.2">
      <c r="A178" s="198"/>
      <c r="B178" s="183"/>
      <c r="C178" s="199"/>
      <c r="D178" s="184" t="s">
        <v>201</v>
      </c>
      <c r="E178" s="185">
        <v>45779</v>
      </c>
      <c r="F178" s="186" t="s">
        <v>128</v>
      </c>
      <c r="G178" s="186">
        <v>6.7199999999999996E-2</v>
      </c>
      <c r="H178" s="186">
        <v>7.1499999999999994E-2</v>
      </c>
      <c r="I178" s="202">
        <v>6.7466700000000004E-2</v>
      </c>
      <c r="J178" s="203">
        <v>6.8199999999999997E-2</v>
      </c>
      <c r="K178" s="216">
        <v>4924500</v>
      </c>
      <c r="L178" s="218">
        <v>600000</v>
      </c>
      <c r="M178" s="188">
        <f t="shared" si="26"/>
        <v>8.2074999999999996</v>
      </c>
    </row>
    <row r="179" spans="1:13" ht="12.75" customHeight="1" outlineLevel="1" x14ac:dyDescent="0.2">
      <c r="A179" s="198"/>
      <c r="B179" s="185"/>
      <c r="C179" s="199"/>
      <c r="D179" s="184" t="s">
        <v>141</v>
      </c>
      <c r="E179" s="185">
        <v>47223</v>
      </c>
      <c r="F179" s="186">
        <v>6.8750000000000006E-2</v>
      </c>
      <c r="G179" s="186">
        <v>7.0999999999999994E-2</v>
      </c>
      <c r="H179" s="186">
        <v>7.4999999999999997E-2</v>
      </c>
      <c r="I179" s="187">
        <v>7.1599200000000002E-2</v>
      </c>
      <c r="J179" s="195">
        <v>7.1900000000000006E-2</v>
      </c>
      <c r="K179" s="216">
        <v>14265300</v>
      </c>
      <c r="L179" s="219">
        <v>8450000</v>
      </c>
      <c r="M179" s="188">
        <f>IF(L179=0,0,K179/L179)</f>
        <v>1.6882011834319526</v>
      </c>
    </row>
    <row r="180" spans="1:13" ht="12.75" customHeight="1" outlineLevel="1" x14ac:dyDescent="0.25">
      <c r="A180" s="191"/>
      <c r="B180" s="189"/>
      <c r="C180" s="192"/>
      <c r="D180" s="184" t="s">
        <v>140</v>
      </c>
      <c r="E180" s="185">
        <v>48990</v>
      </c>
      <c r="F180" s="186">
        <v>6.6250000000000003E-2</v>
      </c>
      <c r="G180" s="186">
        <v>7.1900000000000006E-2</v>
      </c>
      <c r="H180" s="186">
        <v>7.6499999999999999E-2</v>
      </c>
      <c r="I180" s="196">
        <v>7.2397400000000001E-2</v>
      </c>
      <c r="J180" s="197">
        <v>7.2800000000000004E-2</v>
      </c>
      <c r="K180" s="216">
        <v>14234200</v>
      </c>
      <c r="L180" s="218">
        <v>8050000</v>
      </c>
      <c r="M180" s="188">
        <f>IF(L180=0,0,K180/L180)</f>
        <v>1.768223602484472</v>
      </c>
    </row>
    <row r="181" spans="1:13" ht="12.75" customHeight="1" outlineLevel="1" x14ac:dyDescent="0.25">
      <c r="A181" s="191"/>
      <c r="B181" s="189"/>
      <c r="C181" s="192"/>
      <c r="D181" s="184" t="s">
        <v>138</v>
      </c>
      <c r="E181" s="185">
        <v>50571</v>
      </c>
      <c r="F181" s="186">
        <v>7.1249999999999994E-2</v>
      </c>
      <c r="G181" s="186">
        <v>7.17E-2</v>
      </c>
      <c r="H181" s="186">
        <v>7.6999999999999999E-2</v>
      </c>
      <c r="I181" s="187">
        <v>7.2397100000000006E-2</v>
      </c>
      <c r="J181" s="195">
        <v>7.2599999999999998E-2</v>
      </c>
      <c r="K181" s="216">
        <v>4140000</v>
      </c>
      <c r="L181" s="219">
        <v>2000000</v>
      </c>
      <c r="M181" s="188">
        <f>IF(L181=0,0,K181/L181)</f>
        <v>2.0699999999999998</v>
      </c>
    </row>
    <row r="182" spans="1:13" ht="12.75" customHeight="1" outlineLevel="1" x14ac:dyDescent="0.25">
      <c r="A182" s="191"/>
      <c r="B182" s="189"/>
      <c r="C182" s="192"/>
      <c r="D182" s="184" t="s">
        <v>137</v>
      </c>
      <c r="E182" s="185">
        <v>52397</v>
      </c>
      <c r="F182" s="186">
        <v>7.1249999999999994E-2</v>
      </c>
      <c r="G182" s="186">
        <v>7.1400000000000005E-2</v>
      </c>
      <c r="H182" s="186">
        <v>0.08</v>
      </c>
      <c r="I182" s="187">
        <v>7.1599599999999999E-2</v>
      </c>
      <c r="J182" s="196">
        <v>7.1599999999999997E-2</v>
      </c>
      <c r="K182" s="220">
        <v>6534200</v>
      </c>
      <c r="L182" s="219">
        <v>2050000</v>
      </c>
      <c r="M182" s="188">
        <f>IF(L182=0,0,K182/L182)</f>
        <v>3.1874146341463416</v>
      </c>
    </row>
    <row r="183" spans="1:13" ht="12.75" customHeight="1" outlineLevel="1" x14ac:dyDescent="0.25">
      <c r="A183" s="191"/>
      <c r="B183" s="200"/>
      <c r="C183" s="192"/>
      <c r="D183" s="184" t="s">
        <v>146</v>
      </c>
      <c r="E183" s="185">
        <v>56445</v>
      </c>
      <c r="F183" s="186">
        <v>6.8750000000000006E-2</v>
      </c>
      <c r="G183" s="186">
        <v>7.1300000000000002E-2</v>
      </c>
      <c r="H183" s="186">
        <v>7.6499999999999999E-2</v>
      </c>
      <c r="I183" s="197" t="s">
        <v>130</v>
      </c>
      <c r="J183" s="196" t="s">
        <v>130</v>
      </c>
      <c r="K183" s="220">
        <v>2806800</v>
      </c>
      <c r="L183" s="218">
        <v>0</v>
      </c>
      <c r="M183" s="201">
        <f>IF(L183=0,0,K183/L183)</f>
        <v>0</v>
      </c>
    </row>
    <row r="184" spans="1:13" s="1" customFormat="1" ht="12.75" customHeight="1" outlineLevel="1" x14ac:dyDescent="0.25">
      <c r="A184" s="293" t="s">
        <v>121</v>
      </c>
      <c r="B184" s="294"/>
      <c r="C184" s="295"/>
      <c r="D184" s="295"/>
      <c r="E184" s="295"/>
      <c r="F184" s="295"/>
      <c r="G184" s="295"/>
      <c r="H184" s="295"/>
      <c r="I184" s="295"/>
      <c r="J184" s="296"/>
      <c r="K184" s="190">
        <f>SUM(K177:K183)</f>
        <v>50199600</v>
      </c>
      <c r="L184" s="190">
        <f>SUM(L177:L183)</f>
        <v>21500000</v>
      </c>
      <c r="M184" s="193"/>
    </row>
    <row r="185" spans="1:13" s="1" customFormat="1" ht="12.75" customHeight="1" outlineLevel="1" x14ac:dyDescent="0.25">
      <c r="A185" s="164">
        <v>45418</v>
      </c>
      <c r="B185" s="164">
        <v>45421</v>
      </c>
      <c r="C185" s="160" t="s">
        <v>136</v>
      </c>
      <c r="D185" s="172" t="s">
        <v>181</v>
      </c>
      <c r="E185" s="158">
        <v>45614</v>
      </c>
      <c r="F185" s="166" t="s">
        <v>128</v>
      </c>
      <c r="G185" s="258">
        <v>6.5000000000000002E-2</v>
      </c>
      <c r="H185" s="166">
        <v>6.6000000000000003E-2</v>
      </c>
      <c r="I185" s="166">
        <v>6.5500000000000003E-2</v>
      </c>
      <c r="J185" s="166">
        <v>6.6000000000000003E-2</v>
      </c>
      <c r="K185" s="256">
        <v>2100000</v>
      </c>
      <c r="L185" s="257">
        <v>400000</v>
      </c>
      <c r="M185" s="170">
        <f>IF(L185=0,0,K185/L185)</f>
        <v>5.25</v>
      </c>
    </row>
    <row r="186" spans="1:13" s="1" customFormat="1" ht="12.75" customHeight="1" outlineLevel="1" x14ac:dyDescent="0.25">
      <c r="A186" s="164"/>
      <c r="B186" s="164"/>
      <c r="C186" s="160"/>
      <c r="D186" s="172" t="s">
        <v>203</v>
      </c>
      <c r="E186" s="158">
        <v>45690</v>
      </c>
      <c r="F186" s="166" t="s">
        <v>128</v>
      </c>
      <c r="G186" s="166">
        <v>6.6000000000000003E-2</v>
      </c>
      <c r="H186" s="166">
        <v>6.8000000000000005E-2</v>
      </c>
      <c r="I186" s="178">
        <v>6.7484000000000002E-2</v>
      </c>
      <c r="J186" s="180">
        <v>6.8000000000000005E-2</v>
      </c>
      <c r="K186" s="256">
        <v>4156400</v>
      </c>
      <c r="L186" s="257">
        <v>2625600</v>
      </c>
      <c r="M186" s="170">
        <f t="shared" ref="M186:M191" si="27">IF(L186=0,0,K186/L186)</f>
        <v>1.5830286410725167</v>
      </c>
    </row>
    <row r="187" spans="1:13" s="1" customFormat="1" ht="12.75" customHeight="1" outlineLevel="1" x14ac:dyDescent="0.25">
      <c r="A187" s="164"/>
      <c r="B187" s="158"/>
      <c r="C187" s="160"/>
      <c r="D187" s="172" t="s">
        <v>150</v>
      </c>
      <c r="E187" s="158">
        <v>46218</v>
      </c>
      <c r="F187" s="166">
        <v>4.8750000000000002E-2</v>
      </c>
      <c r="G187" s="166">
        <v>6.8000000000000005E-2</v>
      </c>
      <c r="H187" s="166">
        <v>7.1499999999999994E-2</v>
      </c>
      <c r="I187" s="175">
        <v>6.8673100000000001E-2</v>
      </c>
      <c r="J187" s="180">
        <v>6.9199999999999998E-2</v>
      </c>
      <c r="K187" s="256">
        <v>2698000</v>
      </c>
      <c r="L187" s="256">
        <v>600000</v>
      </c>
      <c r="M187" s="170">
        <f t="shared" si="27"/>
        <v>4.496666666666667</v>
      </c>
    </row>
    <row r="188" spans="1:13" s="1" customFormat="1" ht="11.5" customHeight="1" outlineLevel="1" x14ac:dyDescent="0.25">
      <c r="A188" s="156"/>
      <c r="B188" s="156"/>
      <c r="C188" s="156"/>
      <c r="D188" s="2" t="s">
        <v>151</v>
      </c>
      <c r="E188" s="158">
        <v>46949</v>
      </c>
      <c r="F188" s="177">
        <v>5.8749999999999997E-2</v>
      </c>
      <c r="G188" s="166">
        <v>6.7299999999999999E-2</v>
      </c>
      <c r="H188" s="166">
        <v>6.9800000000000001E-2</v>
      </c>
      <c r="I188" s="175">
        <v>0</v>
      </c>
      <c r="J188" s="166">
        <v>0</v>
      </c>
      <c r="K188" s="256">
        <v>294000</v>
      </c>
      <c r="L188" s="256">
        <v>0</v>
      </c>
      <c r="M188" s="170">
        <f t="shared" si="27"/>
        <v>0</v>
      </c>
    </row>
    <row r="189" spans="1:13" s="1" customFormat="1" ht="12.75" customHeight="1" outlineLevel="1" x14ac:dyDescent="0.25">
      <c r="A189" s="156"/>
      <c r="B189" s="156"/>
      <c r="C189" s="156"/>
      <c r="D189" s="172" t="s">
        <v>139</v>
      </c>
      <c r="E189" s="158">
        <v>47376</v>
      </c>
      <c r="F189" s="166">
        <v>6.6250000000000003E-2</v>
      </c>
      <c r="G189" s="166">
        <v>6.6900000000000001E-2</v>
      </c>
      <c r="H189" s="166">
        <v>7.0999999999999994E-2</v>
      </c>
      <c r="I189" s="175">
        <v>6.6900000000000001E-2</v>
      </c>
      <c r="J189" s="175">
        <v>6.6900000000000001E-2</v>
      </c>
      <c r="K189" s="256">
        <v>2525000</v>
      </c>
      <c r="L189" s="256">
        <v>200000</v>
      </c>
      <c r="M189" s="170">
        <f t="shared" si="27"/>
        <v>12.625</v>
      </c>
    </row>
    <row r="190" spans="1:13" s="1" customFormat="1" ht="12.75" customHeight="1" outlineLevel="1" x14ac:dyDescent="0.25">
      <c r="A190" s="156"/>
      <c r="B190" s="156"/>
      <c r="C190" s="156"/>
      <c r="D190" s="172" t="s">
        <v>53</v>
      </c>
      <c r="E190" s="158">
        <v>50086</v>
      </c>
      <c r="F190" s="166">
        <v>6.0999999999999999E-2</v>
      </c>
      <c r="G190" s="166">
        <v>6.9000000000000006E-2</v>
      </c>
      <c r="H190" s="166">
        <v>7.1999999999999995E-2</v>
      </c>
      <c r="I190" s="175">
        <v>0</v>
      </c>
      <c r="J190" s="175">
        <v>0</v>
      </c>
      <c r="K190" s="256">
        <v>652000</v>
      </c>
      <c r="L190" s="256">
        <v>0</v>
      </c>
      <c r="M190" s="170">
        <f t="shared" si="27"/>
        <v>0</v>
      </c>
    </row>
    <row r="191" spans="1:13" s="1" customFormat="1" ht="12.75" customHeight="1" outlineLevel="1" x14ac:dyDescent="0.25">
      <c r="A191" s="181"/>
      <c r="B191" s="156"/>
      <c r="C191" s="182"/>
      <c r="D191" s="172" t="s">
        <v>142</v>
      </c>
      <c r="E191" s="158">
        <v>54772</v>
      </c>
      <c r="F191" s="166">
        <v>6.8750000000000006E-2</v>
      </c>
      <c r="G191" s="166">
        <v>7.0699999999999999E-2</v>
      </c>
      <c r="H191" s="166">
        <v>7.2900000000000006E-2</v>
      </c>
      <c r="I191" s="175">
        <v>7.1287299999999998E-2</v>
      </c>
      <c r="J191" s="175">
        <v>7.22E-2</v>
      </c>
      <c r="K191" s="256">
        <v>3570000</v>
      </c>
      <c r="L191" s="256">
        <v>3200000</v>
      </c>
      <c r="M191" s="170">
        <f t="shared" si="27"/>
        <v>1.1156250000000001</v>
      </c>
    </row>
    <row r="192" spans="1:13" s="1" customFormat="1" ht="12.75" customHeight="1" outlineLevel="1" x14ac:dyDescent="0.25">
      <c r="A192" s="297" t="s">
        <v>121</v>
      </c>
      <c r="B192" s="298"/>
      <c r="C192" s="298"/>
      <c r="D192" s="298"/>
      <c r="E192" s="298"/>
      <c r="F192" s="298"/>
      <c r="G192" s="298"/>
      <c r="H192" s="298"/>
      <c r="I192" s="298"/>
      <c r="J192" s="299"/>
      <c r="K192" s="255">
        <f>SUM(K185:K191)</f>
        <v>15995400</v>
      </c>
      <c r="L192" s="255">
        <f>SUM(L185:L191)</f>
        <v>7025600</v>
      </c>
      <c r="M192" s="165"/>
    </row>
    <row r="193" spans="1:13" ht="12" customHeight="1" outlineLevel="1" x14ac:dyDescent="0.2">
      <c r="A193" s="198">
        <v>45426</v>
      </c>
      <c r="B193" s="215">
        <v>45428</v>
      </c>
      <c r="C193" s="199" t="s">
        <v>136</v>
      </c>
      <c r="D193" s="184" t="s">
        <v>204</v>
      </c>
      <c r="E193" s="185">
        <v>45518</v>
      </c>
      <c r="F193" s="186" t="s">
        <v>128</v>
      </c>
      <c r="G193" s="202">
        <v>6.6000000000000003E-2</v>
      </c>
      <c r="H193" s="202">
        <v>6.6000000000000003E-2</v>
      </c>
      <c r="I193" s="194">
        <v>6.6000000000000003E-2</v>
      </c>
      <c r="J193" s="194">
        <v>6.6000000000000003E-2</v>
      </c>
      <c r="K193" s="216">
        <v>2307000</v>
      </c>
      <c r="L193" s="216">
        <v>14000</v>
      </c>
      <c r="M193" s="188">
        <f t="shared" ref="M193:M194" si="28">IF(L193=0,0,K193/L193)</f>
        <v>164.78571428571428</v>
      </c>
    </row>
    <row r="194" spans="1:13" ht="12" customHeight="1" outlineLevel="1" x14ac:dyDescent="0.2">
      <c r="A194" s="198"/>
      <c r="B194" s="183"/>
      <c r="C194" s="199"/>
      <c r="D194" s="184" t="s">
        <v>201</v>
      </c>
      <c r="E194" s="185">
        <v>45779</v>
      </c>
      <c r="F194" s="186" t="s">
        <v>128</v>
      </c>
      <c r="G194" s="186">
        <v>6.7599999999999993E-2</v>
      </c>
      <c r="H194" s="186">
        <v>6.9599999999999995E-2</v>
      </c>
      <c r="I194" s="202">
        <v>6.8280099999999996E-2</v>
      </c>
      <c r="J194" s="203">
        <v>6.8900000000000003E-2</v>
      </c>
      <c r="K194" s="216">
        <v>5103000</v>
      </c>
      <c r="L194" s="216">
        <v>2000000</v>
      </c>
      <c r="M194" s="188">
        <f t="shared" si="28"/>
        <v>2.5514999999999999</v>
      </c>
    </row>
    <row r="195" spans="1:13" ht="12.75" customHeight="1" outlineLevel="1" x14ac:dyDescent="0.2">
      <c r="A195" s="198"/>
      <c r="B195" s="185"/>
      <c r="C195" s="199"/>
      <c r="D195" s="184" t="s">
        <v>141</v>
      </c>
      <c r="E195" s="185">
        <v>47223</v>
      </c>
      <c r="F195" s="186">
        <v>6.8750000000000006E-2</v>
      </c>
      <c r="G195" s="186">
        <v>6.9400000000000003E-2</v>
      </c>
      <c r="H195" s="186">
        <v>7.1999999999999995E-2</v>
      </c>
      <c r="I195" s="187">
        <v>6.9999400000000003E-2</v>
      </c>
      <c r="J195" s="195">
        <v>7.0300000000000001E-2</v>
      </c>
      <c r="K195" s="216">
        <v>12441000</v>
      </c>
      <c r="L195" s="216">
        <v>8600000</v>
      </c>
      <c r="M195" s="188">
        <f>IF(L195=0,0,K195/L195)</f>
        <v>1.4466279069767443</v>
      </c>
    </row>
    <row r="196" spans="1:13" ht="12.75" customHeight="1" outlineLevel="1" x14ac:dyDescent="0.25">
      <c r="A196" s="191"/>
      <c r="B196" s="189"/>
      <c r="C196" s="192"/>
      <c r="D196" s="184" t="s">
        <v>140</v>
      </c>
      <c r="E196" s="185">
        <v>48990</v>
      </c>
      <c r="F196" s="186">
        <v>6.6250000000000003E-2</v>
      </c>
      <c r="G196" s="186">
        <v>6.9900000000000004E-2</v>
      </c>
      <c r="H196" s="186">
        <v>7.2499999999999995E-2</v>
      </c>
      <c r="I196" s="196">
        <v>7.0298700000000006E-2</v>
      </c>
      <c r="J196" s="197">
        <v>7.0499999999999993E-2</v>
      </c>
      <c r="K196" s="216">
        <v>17433700</v>
      </c>
      <c r="L196" s="216">
        <v>6050000</v>
      </c>
      <c r="M196" s="188">
        <f>IF(L196=0,0,K196/L196)</f>
        <v>2.881603305785124</v>
      </c>
    </row>
    <row r="197" spans="1:13" ht="12.75" customHeight="1" outlineLevel="1" x14ac:dyDescent="0.25">
      <c r="A197" s="191"/>
      <c r="B197" s="189"/>
      <c r="C197" s="192"/>
      <c r="D197" s="184" t="s">
        <v>138</v>
      </c>
      <c r="E197" s="185">
        <v>50571</v>
      </c>
      <c r="F197" s="186">
        <v>7.1249999999999994E-2</v>
      </c>
      <c r="G197" s="186">
        <v>6.9699999999999998E-2</v>
      </c>
      <c r="H197" s="186">
        <v>7.2499999999999995E-2</v>
      </c>
      <c r="I197" s="187">
        <v>7.0196499999999995E-2</v>
      </c>
      <c r="J197" s="197">
        <v>7.0499999999999993E-2</v>
      </c>
      <c r="K197" s="216">
        <v>4880500</v>
      </c>
      <c r="L197" s="216">
        <v>2100000</v>
      </c>
      <c r="M197" s="188">
        <f>IF(L197=0,0,K197/L197)</f>
        <v>2.3240476190476191</v>
      </c>
    </row>
    <row r="198" spans="1:13" ht="12.75" customHeight="1" outlineLevel="1" x14ac:dyDescent="0.25">
      <c r="A198" s="191"/>
      <c r="B198" s="189"/>
      <c r="C198" s="192"/>
      <c r="D198" s="184" t="s">
        <v>137</v>
      </c>
      <c r="E198" s="185">
        <v>52397</v>
      </c>
      <c r="F198" s="186">
        <v>7.1249999999999994E-2</v>
      </c>
      <c r="G198" s="186">
        <v>6.9800000000000001E-2</v>
      </c>
      <c r="H198" s="186">
        <v>7.1999999999999995E-2</v>
      </c>
      <c r="I198" s="187">
        <v>7.0575299999999994E-2</v>
      </c>
      <c r="J198" s="195">
        <v>7.0900000000000005E-2</v>
      </c>
      <c r="K198" s="220">
        <v>3491900</v>
      </c>
      <c r="L198" s="220">
        <v>2000000</v>
      </c>
      <c r="M198" s="188">
        <f>IF(L198=0,0,K198/L198)</f>
        <v>1.7459499999999999</v>
      </c>
    </row>
    <row r="199" spans="1:13" ht="12.75" customHeight="1" outlineLevel="1" x14ac:dyDescent="0.25">
      <c r="A199" s="191"/>
      <c r="B199" s="200"/>
      <c r="C199" s="192"/>
      <c r="D199" s="184" t="s">
        <v>146</v>
      </c>
      <c r="E199" s="185">
        <v>56445</v>
      </c>
      <c r="F199" s="186">
        <v>6.8750000000000006E-2</v>
      </c>
      <c r="G199" s="186">
        <v>6.9699999999999998E-2</v>
      </c>
      <c r="H199" s="186">
        <v>7.1999999999999995E-2</v>
      </c>
      <c r="I199" s="197">
        <v>7.0296499999999998E-2</v>
      </c>
      <c r="J199" s="196">
        <v>7.0499999999999993E-2</v>
      </c>
      <c r="K199" s="220">
        <v>3764300</v>
      </c>
      <c r="L199" s="220">
        <v>600000</v>
      </c>
      <c r="M199" s="201">
        <f>IF(L199=0,0,K199/L199)</f>
        <v>6.2738333333333332</v>
      </c>
    </row>
    <row r="200" spans="1:13" s="1" customFormat="1" ht="12.75" customHeight="1" outlineLevel="1" x14ac:dyDescent="0.25">
      <c r="A200" s="293" t="s">
        <v>121</v>
      </c>
      <c r="B200" s="294"/>
      <c r="C200" s="295"/>
      <c r="D200" s="295"/>
      <c r="E200" s="295"/>
      <c r="F200" s="295"/>
      <c r="G200" s="295"/>
      <c r="H200" s="295"/>
      <c r="I200" s="295"/>
      <c r="J200" s="296"/>
      <c r="K200" s="190">
        <f>SUM(K193:K199)</f>
        <v>49421400</v>
      </c>
      <c r="L200" s="190">
        <f>SUM(L193:L199)</f>
        <v>21364000</v>
      </c>
      <c r="M200" s="193"/>
    </row>
    <row r="201" spans="1:13" ht="12.75" customHeight="1" outlineLevel="1" x14ac:dyDescent="0.2">
      <c r="A201" s="274">
        <v>45429</v>
      </c>
      <c r="B201" s="274">
        <v>45439</v>
      </c>
      <c r="C201" s="275" t="s">
        <v>155</v>
      </c>
      <c r="D201" s="276" t="s">
        <v>212</v>
      </c>
      <c r="E201" s="274">
        <v>46168</v>
      </c>
      <c r="F201" s="277">
        <v>9.9000000000000008E-3</v>
      </c>
      <c r="G201" s="277"/>
      <c r="H201" s="277"/>
      <c r="I201" s="277">
        <v>9.9000000000000008E-3</v>
      </c>
      <c r="J201" s="278"/>
      <c r="K201" s="279" t="s">
        <v>219</v>
      </c>
      <c r="L201" s="280" t="str">
        <f t="shared" ref="L201:L214" si="29">K201</f>
        <v>JPY50.000.000.000</v>
      </c>
      <c r="M201" s="281"/>
    </row>
    <row r="202" spans="1:13" ht="12.75" customHeight="1" outlineLevel="1" x14ac:dyDescent="0.25">
      <c r="A202" s="282"/>
      <c r="B202" s="282"/>
      <c r="C202" s="275"/>
      <c r="D202" s="276"/>
      <c r="E202" s="274"/>
      <c r="F202" s="277"/>
      <c r="G202" s="277"/>
      <c r="H202" s="277"/>
      <c r="I202" s="277"/>
      <c r="J202" s="278"/>
      <c r="K202" s="279">
        <f>50000000000*102.2666/1000000</f>
        <v>5113330</v>
      </c>
      <c r="L202" s="280">
        <f t="shared" si="29"/>
        <v>5113330</v>
      </c>
      <c r="M202" s="283">
        <f t="shared" ref="M202" si="30">IF(L202=0,0,K202/L202)</f>
        <v>1</v>
      </c>
    </row>
    <row r="203" spans="1:13" ht="12.75" customHeight="1" outlineLevel="1" x14ac:dyDescent="0.25">
      <c r="A203" s="282"/>
      <c r="B203" s="274">
        <v>45439</v>
      </c>
      <c r="C203" s="275"/>
      <c r="D203" s="276" t="s">
        <v>213</v>
      </c>
      <c r="E203" s="274">
        <v>46899</v>
      </c>
      <c r="F203" s="277">
        <v>1.3299999999999999E-2</v>
      </c>
      <c r="G203" s="277"/>
      <c r="H203" s="277"/>
      <c r="I203" s="277">
        <v>1.3299999999999999E-2</v>
      </c>
      <c r="J203" s="278"/>
      <c r="K203" s="279" t="s">
        <v>220</v>
      </c>
      <c r="L203" s="280" t="str">
        <f t="shared" si="29"/>
        <v>JPY88.000.000.000</v>
      </c>
      <c r="M203" s="284"/>
    </row>
    <row r="204" spans="1:13" ht="12.75" customHeight="1" outlineLevel="1" x14ac:dyDescent="0.25">
      <c r="A204" s="282"/>
      <c r="B204" s="282"/>
      <c r="C204" s="275"/>
      <c r="D204" s="276"/>
      <c r="E204" s="274"/>
      <c r="F204" s="277"/>
      <c r="G204" s="277"/>
      <c r="H204" s="277"/>
      <c r="I204" s="277"/>
      <c r="J204" s="278"/>
      <c r="K204" s="279">
        <f>88000000000*102.2666/1000000</f>
        <v>8999460.8000000007</v>
      </c>
      <c r="L204" s="280">
        <f t="shared" si="29"/>
        <v>8999460.8000000007</v>
      </c>
      <c r="M204" s="283">
        <f t="shared" ref="M204" si="31">IF(L204=0,0,K204/L204)</f>
        <v>1</v>
      </c>
    </row>
    <row r="205" spans="1:13" ht="12.75" customHeight="1" outlineLevel="1" x14ac:dyDescent="0.25">
      <c r="A205" s="282"/>
      <c r="B205" s="274">
        <v>45439</v>
      </c>
      <c r="C205" s="275"/>
      <c r="D205" s="276" t="s">
        <v>214</v>
      </c>
      <c r="E205" s="274">
        <v>47627</v>
      </c>
      <c r="F205" s="277">
        <v>1.5699999999999999E-2</v>
      </c>
      <c r="G205" s="277"/>
      <c r="H205" s="277"/>
      <c r="I205" s="277">
        <v>1.5699999999999999E-2</v>
      </c>
      <c r="J205" s="278"/>
      <c r="K205" s="279" t="s">
        <v>221</v>
      </c>
      <c r="L205" s="280" t="str">
        <f t="shared" si="29"/>
        <v>JPY17.700.000.000</v>
      </c>
      <c r="M205" s="284"/>
    </row>
    <row r="206" spans="1:13" ht="12.75" customHeight="1" outlineLevel="1" x14ac:dyDescent="0.25">
      <c r="A206" s="282"/>
      <c r="B206" s="282"/>
      <c r="C206" s="275"/>
      <c r="D206" s="276"/>
      <c r="E206" s="274"/>
      <c r="F206" s="277"/>
      <c r="G206" s="277"/>
      <c r="H206" s="277"/>
      <c r="I206" s="277"/>
      <c r="J206" s="278"/>
      <c r="K206" s="279">
        <f>17700000000*102.2666/1000000</f>
        <v>1810118.82</v>
      </c>
      <c r="L206" s="280">
        <f t="shared" si="29"/>
        <v>1810118.82</v>
      </c>
      <c r="M206" s="283">
        <f t="shared" ref="M206" si="32">IF(L206=0,0,K206/L206)</f>
        <v>1</v>
      </c>
    </row>
    <row r="207" spans="1:13" ht="12.75" customHeight="1" outlineLevel="1" x14ac:dyDescent="0.25">
      <c r="A207" s="282"/>
      <c r="B207" s="274">
        <v>45439</v>
      </c>
      <c r="C207" s="275"/>
      <c r="D207" s="276" t="s">
        <v>215</v>
      </c>
      <c r="E207" s="274">
        <v>48725</v>
      </c>
      <c r="F207" s="277">
        <v>1.9099999999999999E-2</v>
      </c>
      <c r="G207" s="277"/>
      <c r="H207" s="277"/>
      <c r="I207" s="277">
        <v>1.9099999999999999E-2</v>
      </c>
      <c r="J207" s="278"/>
      <c r="K207" s="279" t="s">
        <v>222</v>
      </c>
      <c r="L207" s="280" t="str">
        <f t="shared" si="29"/>
        <v>JPY2.000.000.000</v>
      </c>
      <c r="M207" s="284"/>
    </row>
    <row r="208" spans="1:13" ht="12.75" customHeight="1" outlineLevel="1" x14ac:dyDescent="0.25">
      <c r="A208" s="282"/>
      <c r="B208" s="282"/>
      <c r="C208" s="275"/>
      <c r="D208" s="276"/>
      <c r="E208" s="274"/>
      <c r="F208" s="277"/>
      <c r="G208" s="277"/>
      <c r="H208" s="277"/>
      <c r="I208" s="277"/>
      <c r="J208" s="278"/>
      <c r="K208" s="279">
        <f>2000000000*102.2666/1000000</f>
        <v>204533.2</v>
      </c>
      <c r="L208" s="280">
        <f t="shared" si="29"/>
        <v>204533.2</v>
      </c>
      <c r="M208" s="283">
        <f t="shared" ref="M208" si="33">IF(L208=0,0,K208/L208)</f>
        <v>1</v>
      </c>
    </row>
    <row r="209" spans="1:13" ht="12.75" customHeight="1" outlineLevel="1" x14ac:dyDescent="0.25">
      <c r="A209" s="282"/>
      <c r="B209" s="274">
        <v>45439</v>
      </c>
      <c r="C209" s="275"/>
      <c r="D209" s="276" t="s">
        <v>216</v>
      </c>
      <c r="E209" s="274">
        <v>46899</v>
      </c>
      <c r="F209" s="277">
        <v>1.5699999999999999E-2</v>
      </c>
      <c r="G209" s="277"/>
      <c r="H209" s="277"/>
      <c r="I209" s="277">
        <v>1.5699999999999999E-2</v>
      </c>
      <c r="J209" s="278"/>
      <c r="K209" s="279" t="s">
        <v>223</v>
      </c>
      <c r="L209" s="280" t="str">
        <f t="shared" si="29"/>
        <v>JPY19.300.000.000</v>
      </c>
      <c r="M209" s="284"/>
    </row>
    <row r="210" spans="1:13" ht="12.75" customHeight="1" outlineLevel="1" x14ac:dyDescent="0.25">
      <c r="A210" s="282"/>
      <c r="B210" s="282"/>
      <c r="C210" s="275"/>
      <c r="D210" s="276"/>
      <c r="E210" s="274"/>
      <c r="F210" s="277"/>
      <c r="G210" s="277"/>
      <c r="H210" s="277"/>
      <c r="I210" s="277"/>
      <c r="J210" s="278"/>
      <c r="K210" s="279">
        <f>19300000000*102.2666/1000000</f>
        <v>1973745.38</v>
      </c>
      <c r="L210" s="280">
        <f t="shared" si="29"/>
        <v>1973745.38</v>
      </c>
      <c r="M210" s="283">
        <f t="shared" ref="M210" si="34">IF(L210=0,0,K210/L210)</f>
        <v>1</v>
      </c>
    </row>
    <row r="211" spans="1:13" ht="12.75" customHeight="1" outlineLevel="1" x14ac:dyDescent="0.25">
      <c r="A211" s="282"/>
      <c r="B211" s="274">
        <v>45439</v>
      </c>
      <c r="C211" s="275"/>
      <c r="D211" s="276" t="s">
        <v>217</v>
      </c>
      <c r="E211" s="274">
        <v>47627</v>
      </c>
      <c r="F211" s="277">
        <v>1.9099999999999999E-2</v>
      </c>
      <c r="G211" s="277"/>
      <c r="H211" s="277"/>
      <c r="I211" s="277">
        <v>1.9099999999999999E-2</v>
      </c>
      <c r="J211" s="278"/>
      <c r="K211" s="279" t="s">
        <v>224</v>
      </c>
      <c r="L211" s="280" t="str">
        <f t="shared" si="29"/>
        <v>JPY6.800.000.000</v>
      </c>
      <c r="M211" s="284"/>
    </row>
    <row r="212" spans="1:13" ht="12.75" customHeight="1" outlineLevel="1" x14ac:dyDescent="0.25">
      <c r="A212" s="282"/>
      <c r="B212" s="282"/>
      <c r="C212" s="275"/>
      <c r="D212" s="276"/>
      <c r="E212" s="274"/>
      <c r="F212" s="277"/>
      <c r="G212" s="277"/>
      <c r="H212" s="277"/>
      <c r="I212" s="277"/>
      <c r="J212" s="278"/>
      <c r="K212" s="279">
        <f>6800000000*102.2666/1000000</f>
        <v>695412.88</v>
      </c>
      <c r="L212" s="280">
        <f t="shared" si="29"/>
        <v>695412.88</v>
      </c>
      <c r="M212" s="283">
        <f t="shared" ref="M212" si="35">IF(L212=0,0,K212/L212)</f>
        <v>1</v>
      </c>
    </row>
    <row r="213" spans="1:13" ht="12.75" customHeight="1" outlineLevel="1" x14ac:dyDescent="0.25">
      <c r="A213" s="282"/>
      <c r="B213" s="274">
        <v>45439</v>
      </c>
      <c r="C213" s="275"/>
      <c r="D213" s="276" t="s">
        <v>218</v>
      </c>
      <c r="E213" s="274">
        <v>46899</v>
      </c>
      <c r="F213" s="277">
        <v>2.5499999999999998E-2</v>
      </c>
      <c r="G213" s="277"/>
      <c r="H213" s="277"/>
      <c r="I213" s="277">
        <v>2.5499999999999998E-2</v>
      </c>
      <c r="J213" s="278"/>
      <c r="K213" s="279" t="s">
        <v>225</v>
      </c>
      <c r="L213" s="280" t="str">
        <f t="shared" si="29"/>
        <v>JPY16.200.000.000</v>
      </c>
      <c r="M213" s="284"/>
    </row>
    <row r="214" spans="1:13" ht="12.75" customHeight="1" outlineLevel="1" x14ac:dyDescent="0.25">
      <c r="A214" s="282"/>
      <c r="B214" s="282"/>
      <c r="C214" s="275"/>
      <c r="D214" s="276"/>
      <c r="E214" s="274"/>
      <c r="F214" s="277"/>
      <c r="G214" s="277"/>
      <c r="H214" s="277"/>
      <c r="I214" s="277"/>
      <c r="J214" s="278"/>
      <c r="K214" s="279">
        <f>16200000000*102.2666/1000000</f>
        <v>1656718.92</v>
      </c>
      <c r="L214" s="280">
        <f t="shared" si="29"/>
        <v>1656718.92</v>
      </c>
      <c r="M214" s="283">
        <f t="shared" ref="M214" si="36">IF(L214=0,0,K214/L214)</f>
        <v>1</v>
      </c>
    </row>
    <row r="215" spans="1:13" s="1" customFormat="1" ht="12.75" customHeight="1" outlineLevel="1" x14ac:dyDescent="0.25">
      <c r="A215" s="318" t="s">
        <v>121</v>
      </c>
      <c r="B215" s="319"/>
      <c r="C215" s="320"/>
      <c r="D215" s="320"/>
      <c r="E215" s="320"/>
      <c r="F215" s="320"/>
      <c r="G215" s="320"/>
      <c r="H215" s="320"/>
      <c r="I215" s="320"/>
      <c r="J215" s="321"/>
      <c r="K215" s="285">
        <f>SUM(K202,K204,K206,K208,K210,K212,K214)</f>
        <v>20453320</v>
      </c>
      <c r="L215" s="285">
        <f>SUM(L202,L204,L206,L208,L210,L212,L214)</f>
        <v>20453320</v>
      </c>
      <c r="M215" s="286"/>
    </row>
    <row r="216" spans="1:13" s="1" customFormat="1" ht="12.75" customHeight="1" outlineLevel="1" x14ac:dyDescent="0.25">
      <c r="A216" s="164">
        <v>45432</v>
      </c>
      <c r="B216" s="164">
        <v>45404</v>
      </c>
      <c r="C216" s="160" t="s">
        <v>136</v>
      </c>
      <c r="D216" s="172" t="s">
        <v>181</v>
      </c>
      <c r="E216" s="158">
        <v>45614</v>
      </c>
      <c r="F216" s="166" t="s">
        <v>128</v>
      </c>
      <c r="G216" s="258">
        <v>6.5000000000000002E-2</v>
      </c>
      <c r="H216" s="166">
        <v>6.6000000000000003E-2</v>
      </c>
      <c r="I216" s="166">
        <v>6.5299999999999997E-2</v>
      </c>
      <c r="J216" s="166">
        <v>6.5500000000000003E-2</v>
      </c>
      <c r="K216" s="256">
        <v>2097500</v>
      </c>
      <c r="L216" s="257">
        <v>250000</v>
      </c>
      <c r="M216" s="170">
        <f>IF(L216=0,0,K216/L216)</f>
        <v>8.39</v>
      </c>
    </row>
    <row r="217" spans="1:13" s="1" customFormat="1" ht="12.75" customHeight="1" outlineLevel="1" x14ac:dyDescent="0.25">
      <c r="A217" s="164"/>
      <c r="B217" s="164"/>
      <c r="C217" s="160"/>
      <c r="D217" s="172" t="s">
        <v>203</v>
      </c>
      <c r="E217" s="158">
        <v>45690</v>
      </c>
      <c r="F217" s="166" t="s">
        <v>128</v>
      </c>
      <c r="G217" s="166">
        <v>6.7500000000000004E-2</v>
      </c>
      <c r="H217" s="166">
        <v>6.9000000000000006E-2</v>
      </c>
      <c r="I217" s="178">
        <v>6.7788000000000001E-2</v>
      </c>
      <c r="J217" s="180">
        <v>6.8000000000000005E-2</v>
      </c>
      <c r="K217" s="256">
        <v>3314500</v>
      </c>
      <c r="L217" s="257">
        <v>650000</v>
      </c>
      <c r="M217" s="170">
        <f t="shared" ref="M217:M222" si="37">IF(L217=0,0,K217/L217)</f>
        <v>5.0992307692307692</v>
      </c>
    </row>
    <row r="218" spans="1:13" s="1" customFormat="1" ht="12.75" customHeight="1" outlineLevel="1" x14ac:dyDescent="0.25">
      <c r="A218" s="164"/>
      <c r="B218" s="158"/>
      <c r="C218" s="160"/>
      <c r="D218" s="172" t="s">
        <v>150</v>
      </c>
      <c r="E218" s="158">
        <v>46218</v>
      </c>
      <c r="F218" s="166">
        <v>4.8750000000000002E-2</v>
      </c>
      <c r="G218" s="166">
        <v>6.7500000000000004E-2</v>
      </c>
      <c r="H218" s="166">
        <v>7.0000000000000007E-2</v>
      </c>
      <c r="I218" s="175">
        <v>6.8792699999999998E-2</v>
      </c>
      <c r="J218" s="180">
        <v>6.9099999999999995E-2</v>
      </c>
      <c r="K218" s="256">
        <v>3794000</v>
      </c>
      <c r="L218" s="256">
        <v>2150000</v>
      </c>
      <c r="M218" s="170">
        <f t="shared" si="37"/>
        <v>1.7646511627906978</v>
      </c>
    </row>
    <row r="219" spans="1:13" s="1" customFormat="1" ht="12.75" customHeight="1" outlineLevel="1" x14ac:dyDescent="0.25">
      <c r="A219" s="156"/>
      <c r="B219" s="156"/>
      <c r="C219" s="156"/>
      <c r="D219" s="2" t="s">
        <v>151</v>
      </c>
      <c r="E219" s="158">
        <v>46949</v>
      </c>
      <c r="F219" s="177">
        <v>5.8749999999999997E-2</v>
      </c>
      <c r="G219" s="166">
        <v>6.7199999999999996E-2</v>
      </c>
      <c r="H219" s="166">
        <v>7.0999999999999994E-2</v>
      </c>
      <c r="I219" s="175">
        <v>6.8199999999999997E-2</v>
      </c>
      <c r="J219" s="166">
        <v>6.8500000000000005E-2</v>
      </c>
      <c r="K219" s="256">
        <v>860000</v>
      </c>
      <c r="L219" s="256">
        <v>250000</v>
      </c>
      <c r="M219" s="170">
        <f t="shared" si="37"/>
        <v>3.44</v>
      </c>
    </row>
    <row r="220" spans="1:13" s="1" customFormat="1" ht="12.75" customHeight="1" outlineLevel="1" x14ac:dyDescent="0.25">
      <c r="A220" s="181"/>
      <c r="B220" s="156"/>
      <c r="C220" s="182"/>
      <c r="D220" s="2" t="s">
        <v>53</v>
      </c>
      <c r="E220" s="158">
        <v>50086</v>
      </c>
      <c r="F220" s="177">
        <v>6.0999999999999999E-2</v>
      </c>
      <c r="G220" s="166">
        <v>6.8199999999999997E-2</v>
      </c>
      <c r="H220" s="166">
        <v>7.1999999999999995E-2</v>
      </c>
      <c r="I220" s="175">
        <v>0</v>
      </c>
      <c r="J220" s="166">
        <v>0</v>
      </c>
      <c r="K220" s="256">
        <v>723000</v>
      </c>
      <c r="L220" s="256">
        <v>0</v>
      </c>
      <c r="M220" s="170">
        <f t="shared" si="37"/>
        <v>0</v>
      </c>
    </row>
    <row r="221" spans="1:13" s="1" customFormat="1" ht="12.75" customHeight="1" outlineLevel="1" x14ac:dyDescent="0.25">
      <c r="A221" s="181"/>
      <c r="B221" s="156"/>
      <c r="C221" s="182"/>
      <c r="D221" s="2" t="s">
        <v>152</v>
      </c>
      <c r="E221" s="158">
        <v>51697</v>
      </c>
      <c r="F221" s="177">
        <v>6.6250000000000003E-2</v>
      </c>
      <c r="G221" s="166">
        <v>6.88E-2</v>
      </c>
      <c r="H221" s="166">
        <v>7.0999999999999994E-2</v>
      </c>
      <c r="I221" s="175">
        <v>0</v>
      </c>
      <c r="J221" s="166">
        <v>0</v>
      </c>
      <c r="K221" s="256">
        <v>192500</v>
      </c>
      <c r="L221" s="256">
        <v>0</v>
      </c>
      <c r="M221" s="170">
        <f t="shared" si="37"/>
        <v>0</v>
      </c>
    </row>
    <row r="222" spans="1:13" s="1" customFormat="1" ht="12.75" customHeight="1" outlineLevel="1" x14ac:dyDescent="0.25">
      <c r="A222" s="181"/>
      <c r="B222" s="156"/>
      <c r="C222" s="182"/>
      <c r="D222" s="172" t="s">
        <v>142</v>
      </c>
      <c r="E222" s="158">
        <v>54772</v>
      </c>
      <c r="F222" s="166">
        <v>6.8750000000000006E-2</v>
      </c>
      <c r="G222" s="166">
        <v>7.0000000000000007E-2</v>
      </c>
      <c r="H222" s="166">
        <v>7.4999999999999997E-2</v>
      </c>
      <c r="I222" s="175">
        <v>7.0864499999999997E-2</v>
      </c>
      <c r="J222" s="175">
        <v>7.1800000000000003E-2</v>
      </c>
      <c r="K222" s="256">
        <v>5519500</v>
      </c>
      <c r="L222" s="256">
        <v>4800000</v>
      </c>
      <c r="M222" s="170">
        <f t="shared" si="37"/>
        <v>1.1498958333333333</v>
      </c>
    </row>
    <row r="223" spans="1:13" s="1" customFormat="1" ht="12.75" customHeight="1" outlineLevel="1" x14ac:dyDescent="0.25">
      <c r="A223" s="297" t="s">
        <v>121</v>
      </c>
      <c r="B223" s="298"/>
      <c r="C223" s="298"/>
      <c r="D223" s="298"/>
      <c r="E223" s="298"/>
      <c r="F223" s="298"/>
      <c r="G223" s="298"/>
      <c r="H223" s="298"/>
      <c r="I223" s="298"/>
      <c r="J223" s="299"/>
      <c r="K223" s="255">
        <f>SUM(K216:K222)</f>
        <v>16501000</v>
      </c>
      <c r="L223" s="255">
        <f>SUM(L216:L222)</f>
        <v>8100000</v>
      </c>
      <c r="M223" s="165"/>
    </row>
    <row r="224" spans="1:13" ht="12" customHeight="1" outlineLevel="1" x14ac:dyDescent="0.2">
      <c r="A224" s="198">
        <v>45440</v>
      </c>
      <c r="B224" s="215">
        <v>45442</v>
      </c>
      <c r="C224" s="199" t="s">
        <v>136</v>
      </c>
      <c r="D224" s="184" t="s">
        <v>205</v>
      </c>
      <c r="E224" s="185">
        <v>45532</v>
      </c>
      <c r="F224" s="186" t="s">
        <v>128</v>
      </c>
      <c r="G224" s="202">
        <v>6.5000000000000002E-2</v>
      </c>
      <c r="H224" s="202">
        <v>6.6500000000000004E-2</v>
      </c>
      <c r="I224" s="194">
        <v>6.5681600000000007E-2</v>
      </c>
      <c r="J224" s="194">
        <v>6.6000000000000003E-2</v>
      </c>
      <c r="K224" s="216">
        <v>2461000</v>
      </c>
      <c r="L224" s="216">
        <v>250000</v>
      </c>
      <c r="M224" s="188">
        <f t="shared" ref="M224:M225" si="38">IF(L224=0,0,K224/L224)</f>
        <v>9.8439999999999994</v>
      </c>
    </row>
    <row r="225" spans="1:13" ht="12" customHeight="1" outlineLevel="1" x14ac:dyDescent="0.2">
      <c r="A225" s="198"/>
      <c r="B225" s="183"/>
      <c r="C225" s="199"/>
      <c r="D225" s="184" t="s">
        <v>206</v>
      </c>
      <c r="E225" s="185">
        <v>45806</v>
      </c>
      <c r="F225" s="186" t="s">
        <v>128</v>
      </c>
      <c r="G225" s="186">
        <v>6.7699999999999996E-2</v>
      </c>
      <c r="H225" s="186">
        <v>6.93E-2</v>
      </c>
      <c r="I225" s="202">
        <v>6.7949999999999997E-2</v>
      </c>
      <c r="J225" s="203">
        <v>6.8199999999999997E-2</v>
      </c>
      <c r="K225" s="216">
        <v>4193000</v>
      </c>
      <c r="L225" s="216">
        <v>400000</v>
      </c>
      <c r="M225" s="188">
        <f t="shared" si="38"/>
        <v>10.4825</v>
      </c>
    </row>
    <row r="226" spans="1:13" ht="12.75" customHeight="1" outlineLevel="1" x14ac:dyDescent="0.2">
      <c r="A226" s="198"/>
      <c r="B226" s="185"/>
      <c r="C226" s="199"/>
      <c r="D226" s="184" t="s">
        <v>141</v>
      </c>
      <c r="E226" s="185">
        <v>47223</v>
      </c>
      <c r="F226" s="186">
        <v>6.8750000000000006E-2</v>
      </c>
      <c r="G226" s="186">
        <v>6.8599999999999994E-2</v>
      </c>
      <c r="H226" s="186">
        <v>7.0999999999999994E-2</v>
      </c>
      <c r="I226" s="187">
        <v>6.8898500000000001E-2</v>
      </c>
      <c r="J226" s="195">
        <v>6.9099999999999995E-2</v>
      </c>
      <c r="K226" s="216">
        <v>14734000</v>
      </c>
      <c r="L226" s="216">
        <v>6950000</v>
      </c>
      <c r="M226" s="188">
        <f>IF(L226=0,0,K226/L226)</f>
        <v>2.12</v>
      </c>
    </row>
    <row r="227" spans="1:13" ht="12.75" customHeight="1" outlineLevel="1" x14ac:dyDescent="0.25">
      <c r="A227" s="191"/>
      <c r="B227" s="189"/>
      <c r="C227" s="192"/>
      <c r="D227" s="184" t="s">
        <v>162</v>
      </c>
      <c r="E227" s="185">
        <v>47771</v>
      </c>
      <c r="F227" s="186">
        <v>7.3749999999999996E-2</v>
      </c>
      <c r="G227" s="186">
        <v>6.8099999999999994E-2</v>
      </c>
      <c r="H227" s="186">
        <v>7.1499999999999994E-2</v>
      </c>
      <c r="I227" s="202">
        <v>6.8593299999999996E-2</v>
      </c>
      <c r="J227" s="202">
        <v>6.9000000000000006E-2</v>
      </c>
      <c r="K227" s="216">
        <v>1628000</v>
      </c>
      <c r="L227" s="219">
        <v>850000</v>
      </c>
      <c r="M227" s="188">
        <f t="shared" ref="M227" si="39">IF(L227=0,0,K227/L227)</f>
        <v>1.9152941176470588</v>
      </c>
    </row>
    <row r="228" spans="1:13" ht="12.75" customHeight="1" outlineLevel="1" x14ac:dyDescent="0.25">
      <c r="A228" s="191"/>
      <c r="B228" s="189"/>
      <c r="C228" s="192"/>
      <c r="D228" s="184" t="s">
        <v>140</v>
      </c>
      <c r="E228" s="185">
        <v>48990</v>
      </c>
      <c r="F228" s="186">
        <v>6.6250000000000003E-2</v>
      </c>
      <c r="G228" s="186">
        <v>6.8400000000000002E-2</v>
      </c>
      <c r="H228" s="186">
        <v>7.0999999999999994E-2</v>
      </c>
      <c r="I228" s="196">
        <v>6.9195699999999999E-2</v>
      </c>
      <c r="J228" s="197">
        <v>6.9400000000000003E-2</v>
      </c>
      <c r="K228" s="216">
        <v>14083600</v>
      </c>
      <c r="L228" s="216">
        <v>9400000</v>
      </c>
      <c r="M228" s="188">
        <f>IF(L228=0,0,K228/L228)</f>
        <v>1.4982553191489361</v>
      </c>
    </row>
    <row r="229" spans="1:13" ht="12.75" customHeight="1" outlineLevel="1" x14ac:dyDescent="0.25">
      <c r="A229" s="191"/>
      <c r="B229" s="189"/>
      <c r="C229" s="192"/>
      <c r="D229" s="184" t="s">
        <v>138</v>
      </c>
      <c r="E229" s="185">
        <v>50571</v>
      </c>
      <c r="F229" s="186">
        <v>7.1249999999999994E-2</v>
      </c>
      <c r="G229" s="186">
        <v>6.9500000000000006E-2</v>
      </c>
      <c r="H229" s="186">
        <v>7.1800000000000003E-2</v>
      </c>
      <c r="I229" s="187">
        <v>6.9798200000000005E-2</v>
      </c>
      <c r="J229" s="197">
        <v>6.9900000000000004E-2</v>
      </c>
      <c r="K229" s="216">
        <v>3297100</v>
      </c>
      <c r="L229" s="216">
        <v>750000</v>
      </c>
      <c r="M229" s="188">
        <f>IF(L229=0,0,K229/L229)</f>
        <v>4.3961333333333332</v>
      </c>
    </row>
    <row r="230" spans="1:13" ht="12.75" customHeight="1" outlineLevel="1" x14ac:dyDescent="0.25">
      <c r="A230" s="191"/>
      <c r="B230" s="189"/>
      <c r="C230" s="192"/>
      <c r="D230" s="184" t="s">
        <v>137</v>
      </c>
      <c r="E230" s="185">
        <v>52397</v>
      </c>
      <c r="F230" s="186">
        <v>7.1249999999999994E-2</v>
      </c>
      <c r="G230" s="186">
        <v>6.9800000000000001E-2</v>
      </c>
      <c r="H230" s="186">
        <v>7.1499999999999994E-2</v>
      </c>
      <c r="I230" s="187">
        <v>7.0195999999999995E-2</v>
      </c>
      <c r="J230" s="195">
        <v>7.0400000000000004E-2</v>
      </c>
      <c r="K230" s="220">
        <v>3981900</v>
      </c>
      <c r="L230" s="220">
        <v>2050000</v>
      </c>
      <c r="M230" s="188">
        <f>IF(L230=0,0,K230/L230)</f>
        <v>1.942390243902439</v>
      </c>
    </row>
    <row r="231" spans="1:13" ht="12.75" customHeight="1" outlineLevel="1" x14ac:dyDescent="0.25">
      <c r="A231" s="191"/>
      <c r="B231" s="200"/>
      <c r="C231" s="192"/>
      <c r="D231" s="184" t="s">
        <v>146</v>
      </c>
      <c r="E231" s="185">
        <v>56445</v>
      </c>
      <c r="F231" s="186">
        <v>6.8750000000000006E-2</v>
      </c>
      <c r="G231" s="186">
        <v>6.9800000000000001E-2</v>
      </c>
      <c r="H231" s="186">
        <v>7.1499999999999994E-2</v>
      </c>
      <c r="I231" s="197">
        <v>7.0294300000000004E-2</v>
      </c>
      <c r="J231" s="196">
        <v>7.0499999999999993E-2</v>
      </c>
      <c r="K231" s="220">
        <v>2736100</v>
      </c>
      <c r="L231" s="220">
        <v>1350000</v>
      </c>
      <c r="M231" s="201">
        <f>IF(L231=0,0,K231/L231)</f>
        <v>2.026740740740741</v>
      </c>
    </row>
    <row r="232" spans="1:13" s="1" customFormat="1" ht="12.75" customHeight="1" outlineLevel="1" x14ac:dyDescent="0.25">
      <c r="A232" s="293" t="s">
        <v>121</v>
      </c>
      <c r="B232" s="294"/>
      <c r="C232" s="295"/>
      <c r="D232" s="295"/>
      <c r="E232" s="295"/>
      <c r="F232" s="295"/>
      <c r="G232" s="295"/>
      <c r="H232" s="295"/>
      <c r="I232" s="295"/>
      <c r="J232" s="296"/>
      <c r="K232" s="190">
        <f>SUM(K224:K231)</f>
        <v>47114700</v>
      </c>
      <c r="L232" s="190">
        <f>SUM(L224:L231)</f>
        <v>22000000</v>
      </c>
      <c r="M232" s="193"/>
    </row>
    <row r="233" spans="1:13" ht="10.5" x14ac:dyDescent="0.25">
      <c r="A233" s="300" t="s">
        <v>202</v>
      </c>
      <c r="B233" s="301"/>
      <c r="C233" s="301"/>
      <c r="D233" s="301"/>
      <c r="E233" s="301"/>
      <c r="F233" s="301"/>
      <c r="G233" s="301"/>
      <c r="H233" s="301"/>
      <c r="I233" s="301"/>
      <c r="J233" s="302"/>
      <c r="K233" s="173">
        <f>K184+K192+K200+K232+K223+K215</f>
        <v>199685420</v>
      </c>
      <c r="L233" s="173">
        <f>L184+L192+L200+L232+L223+L215</f>
        <v>100442920</v>
      </c>
      <c r="M233" s="165"/>
    </row>
    <row r="234" spans="1:13" ht="10.5" x14ac:dyDescent="0.25">
      <c r="A234" s="300" t="s">
        <v>207</v>
      </c>
      <c r="B234" s="301"/>
      <c r="C234" s="301"/>
      <c r="D234" s="301"/>
      <c r="E234" s="301"/>
      <c r="F234" s="301"/>
      <c r="G234" s="301"/>
      <c r="H234" s="301"/>
      <c r="I234" s="301"/>
      <c r="J234" s="302"/>
      <c r="K234" s="173">
        <f>K176+K233</f>
        <v>826847872</v>
      </c>
      <c r="L234" s="173">
        <f>L176+L233</f>
        <v>434484772</v>
      </c>
      <c r="M234" s="165"/>
    </row>
    <row r="235" spans="1:13" x14ac:dyDescent="0.2">
      <c r="A235" s="164">
        <v>45447</v>
      </c>
      <c r="B235" s="164">
        <v>45388</v>
      </c>
      <c r="C235" s="160" t="s">
        <v>136</v>
      </c>
      <c r="D235" s="172" t="s">
        <v>187</v>
      </c>
      <c r="E235" s="158">
        <v>45628</v>
      </c>
      <c r="F235" s="166" t="s">
        <v>128</v>
      </c>
      <c r="G235" s="258">
        <v>6.5000000000000002E-2</v>
      </c>
      <c r="H235" s="166">
        <v>6.6000000000000003E-2</v>
      </c>
      <c r="I235" s="166">
        <v>6.5887500000000002E-2</v>
      </c>
      <c r="J235" s="166">
        <v>6.6000000000000003E-2</v>
      </c>
      <c r="K235" s="256">
        <v>2204500</v>
      </c>
      <c r="L235" s="257">
        <v>800000</v>
      </c>
      <c r="M235" s="170">
        <f>IF(L235=0,0,K235/L235)</f>
        <v>2.7556250000000002</v>
      </c>
    </row>
    <row r="236" spans="1:13" x14ac:dyDescent="0.2">
      <c r="A236" s="164"/>
      <c r="B236" s="164"/>
      <c r="C236" s="160"/>
      <c r="D236" s="172" t="s">
        <v>209</v>
      </c>
      <c r="E236" s="158">
        <v>45719</v>
      </c>
      <c r="F236" s="166" t="s">
        <v>128</v>
      </c>
      <c r="G236" s="166">
        <v>6.6799999999999998E-2</v>
      </c>
      <c r="H236" s="166">
        <v>6.8500000000000005E-2</v>
      </c>
      <c r="I236" s="178">
        <v>6.7857700000000007E-2</v>
      </c>
      <c r="J236" s="180">
        <v>6.8000000000000005E-2</v>
      </c>
      <c r="K236" s="256">
        <v>3733000</v>
      </c>
      <c r="L236" s="257">
        <v>2350000</v>
      </c>
      <c r="M236" s="170">
        <f t="shared" ref="M236:M241" si="40">IF(L236=0,0,K236/L236)</f>
        <v>1.5885106382978724</v>
      </c>
    </row>
    <row r="237" spans="1:13" x14ac:dyDescent="0.2">
      <c r="A237" s="164"/>
      <c r="B237" s="158"/>
      <c r="C237" s="160"/>
      <c r="D237" s="172" t="s">
        <v>150</v>
      </c>
      <c r="E237" s="158">
        <v>46218</v>
      </c>
      <c r="F237" s="166">
        <v>4.8750000000000002E-2</v>
      </c>
      <c r="G237" s="166">
        <v>6.8099999999999994E-2</v>
      </c>
      <c r="H237" s="166">
        <v>7.0000000000000007E-2</v>
      </c>
      <c r="I237" s="175">
        <v>6.8526799999999999E-2</v>
      </c>
      <c r="J237" s="180">
        <v>6.8699999999999997E-2</v>
      </c>
      <c r="K237" s="256">
        <v>9117000</v>
      </c>
      <c r="L237" s="256">
        <v>2400000</v>
      </c>
      <c r="M237" s="170">
        <f t="shared" si="40"/>
        <v>3.7987500000000001</v>
      </c>
    </row>
    <row r="238" spans="1:13" ht="10.5" x14ac:dyDescent="0.25">
      <c r="A238" s="156"/>
      <c r="B238" s="156"/>
      <c r="C238" s="156"/>
      <c r="D238" s="2" t="s">
        <v>151</v>
      </c>
      <c r="E238" s="158">
        <v>46949</v>
      </c>
      <c r="F238" s="177">
        <v>5.8749999999999997E-2</v>
      </c>
      <c r="G238" s="166">
        <v>6.7299999999999999E-2</v>
      </c>
      <c r="H238" s="166">
        <v>7.0000000000000007E-2</v>
      </c>
      <c r="I238" s="175">
        <v>6.8076700000000004E-2</v>
      </c>
      <c r="J238" s="166">
        <v>6.8099999999999994E-2</v>
      </c>
      <c r="K238" s="256">
        <v>1358000</v>
      </c>
      <c r="L238" s="256">
        <v>150000</v>
      </c>
      <c r="M238" s="170">
        <f t="shared" si="40"/>
        <v>9.0533333333333328</v>
      </c>
    </row>
    <row r="239" spans="1:13" ht="10.5" x14ac:dyDescent="0.25">
      <c r="A239" s="156"/>
      <c r="B239" s="156"/>
      <c r="C239" s="156"/>
      <c r="D239" s="172" t="s">
        <v>139</v>
      </c>
      <c r="E239" s="158">
        <v>47376</v>
      </c>
      <c r="F239" s="166">
        <v>6.6250000000000003E-2</v>
      </c>
      <c r="G239" s="166">
        <v>6.6900000000000001E-2</v>
      </c>
      <c r="H239" s="166">
        <v>6.9500000000000006E-2</v>
      </c>
      <c r="I239" s="175">
        <v>6.7898200000000006E-2</v>
      </c>
      <c r="J239" s="175">
        <v>6.8400000000000002E-2</v>
      </c>
      <c r="K239" s="256">
        <v>3273000</v>
      </c>
      <c r="L239" s="256">
        <v>2600000</v>
      </c>
      <c r="M239" s="170">
        <f t="shared" si="40"/>
        <v>1.2588461538461539</v>
      </c>
    </row>
    <row r="240" spans="1:13" ht="10.5" x14ac:dyDescent="0.25">
      <c r="A240" s="156"/>
      <c r="B240" s="156"/>
      <c r="C240" s="156"/>
      <c r="D240" s="172" t="s">
        <v>53</v>
      </c>
      <c r="E240" s="158">
        <v>50086</v>
      </c>
      <c r="F240" s="166">
        <v>6.0999999999999999E-2</v>
      </c>
      <c r="G240" s="166">
        <v>6.8000000000000005E-2</v>
      </c>
      <c r="H240" s="166">
        <v>7.1999999999999995E-2</v>
      </c>
      <c r="I240" s="175">
        <v>6.8798600000000001E-2</v>
      </c>
      <c r="J240" s="175">
        <v>6.9000000000000006E-2</v>
      </c>
      <c r="K240" s="256">
        <v>772000</v>
      </c>
      <c r="L240" s="256">
        <v>300000</v>
      </c>
      <c r="M240" s="170">
        <f t="shared" si="40"/>
        <v>2.5733333333333333</v>
      </c>
    </row>
    <row r="241" spans="1:13" ht="10.5" x14ac:dyDescent="0.25">
      <c r="A241" s="181"/>
      <c r="B241" s="156"/>
      <c r="C241" s="182"/>
      <c r="D241" s="172" t="s">
        <v>142</v>
      </c>
      <c r="E241" s="158">
        <v>54772</v>
      </c>
      <c r="F241" s="166">
        <v>6.8750000000000006E-2</v>
      </c>
      <c r="G241" s="166">
        <v>7.0900000000000005E-2</v>
      </c>
      <c r="H241" s="166">
        <v>7.2999999999999995E-2</v>
      </c>
      <c r="I241" s="175">
        <v>7.1099099999999998E-2</v>
      </c>
      <c r="J241" s="175">
        <v>7.1199999999999999E-2</v>
      </c>
      <c r="K241" s="256">
        <v>5750000</v>
      </c>
      <c r="L241" s="256">
        <v>1400000</v>
      </c>
      <c r="M241" s="170">
        <f t="shared" si="40"/>
        <v>4.1071428571428568</v>
      </c>
    </row>
    <row r="242" spans="1:13" ht="10.5" x14ac:dyDescent="0.25">
      <c r="A242" s="297" t="s">
        <v>121</v>
      </c>
      <c r="B242" s="298"/>
      <c r="C242" s="298"/>
      <c r="D242" s="298"/>
      <c r="E242" s="298"/>
      <c r="F242" s="298"/>
      <c r="G242" s="298"/>
      <c r="H242" s="298"/>
      <c r="I242" s="298"/>
      <c r="J242" s="299"/>
      <c r="K242" s="255">
        <f>SUM(K235:K241)</f>
        <v>26207500</v>
      </c>
      <c r="L242" s="255">
        <f>SUM(L235:L241)</f>
        <v>10000000</v>
      </c>
      <c r="M242" s="165"/>
    </row>
    <row r="243" spans="1:13" x14ac:dyDescent="0.2">
      <c r="A243" s="259">
        <v>45446</v>
      </c>
      <c r="B243" s="260">
        <v>45448</v>
      </c>
      <c r="C243" s="261" t="s">
        <v>155</v>
      </c>
      <c r="D243" s="172" t="s">
        <v>226</v>
      </c>
      <c r="E243" s="158">
        <v>46152</v>
      </c>
      <c r="F243" s="166">
        <v>6.4000000000000001E-2</v>
      </c>
      <c r="G243" s="178"/>
      <c r="H243" s="178"/>
      <c r="I243" s="262"/>
      <c r="J243" s="262"/>
      <c r="K243" s="256">
        <v>14569758</v>
      </c>
      <c r="L243" s="256">
        <v>14569758</v>
      </c>
      <c r="M243" s="264">
        <f t="shared" ref="M243:M244" si="41">IF(L243=0,0,K243/L243)</f>
        <v>1</v>
      </c>
    </row>
    <row r="244" spans="1:13" x14ac:dyDescent="0.2">
      <c r="A244" s="259"/>
      <c r="B244" s="273"/>
      <c r="C244" s="261"/>
      <c r="D244" s="172" t="s">
        <v>227</v>
      </c>
      <c r="E244" s="158">
        <v>46883</v>
      </c>
      <c r="F244" s="166">
        <v>6.5500000000000003E-2</v>
      </c>
      <c r="G244" s="166"/>
      <c r="H244" s="166"/>
      <c r="I244" s="178"/>
      <c r="J244" s="180"/>
      <c r="K244" s="256">
        <v>5076671</v>
      </c>
      <c r="L244" s="256">
        <v>5076671</v>
      </c>
      <c r="M244" s="271">
        <f t="shared" si="41"/>
        <v>1</v>
      </c>
    </row>
    <row r="245" spans="1:13" ht="10.5" x14ac:dyDescent="0.25">
      <c r="A245" s="297" t="s">
        <v>121</v>
      </c>
      <c r="B245" s="303"/>
      <c r="C245" s="298"/>
      <c r="D245" s="298"/>
      <c r="E245" s="298"/>
      <c r="F245" s="298"/>
      <c r="G245" s="298"/>
      <c r="H245" s="298"/>
      <c r="I245" s="298"/>
      <c r="J245" s="299"/>
      <c r="K245" s="176">
        <f>SUM(K243:K244)</f>
        <v>19646429</v>
      </c>
      <c r="L245" s="176">
        <f>SUM(L243:L244)</f>
        <v>19646429</v>
      </c>
      <c r="M245" s="272"/>
    </row>
    <row r="246" spans="1:13" ht="12" customHeight="1" outlineLevel="1" x14ac:dyDescent="0.2">
      <c r="A246" s="198">
        <v>45454</v>
      </c>
      <c r="B246" s="215">
        <v>45456</v>
      </c>
      <c r="C246" s="199" t="s">
        <v>136</v>
      </c>
      <c r="D246" s="184" t="s">
        <v>210</v>
      </c>
      <c r="E246" s="185">
        <v>45546</v>
      </c>
      <c r="F246" s="186" t="s">
        <v>128</v>
      </c>
      <c r="G246" s="202">
        <v>6.59E-2</v>
      </c>
      <c r="H246" s="202">
        <v>6.6000000000000003E-2</v>
      </c>
      <c r="I246" s="194">
        <v>6.59E-2</v>
      </c>
      <c r="J246" s="194">
        <v>6.59E-2</v>
      </c>
      <c r="K246" s="216">
        <v>2395000</v>
      </c>
      <c r="L246" s="216">
        <v>200000</v>
      </c>
      <c r="M246" s="188">
        <f t="shared" ref="M246:M247" si="42">IF(L246=0,0,K246/L246)</f>
        <v>11.975</v>
      </c>
    </row>
    <row r="247" spans="1:13" ht="12" customHeight="1" outlineLevel="1" x14ac:dyDescent="0.2">
      <c r="A247" s="198"/>
      <c r="B247" s="183"/>
      <c r="C247" s="199"/>
      <c r="D247" s="184" t="s">
        <v>211</v>
      </c>
      <c r="E247" s="185">
        <v>45820</v>
      </c>
      <c r="F247" s="186" t="s">
        <v>128</v>
      </c>
      <c r="G247" s="186">
        <v>6.8000000000000005E-2</v>
      </c>
      <c r="H247" s="186">
        <v>7.0000000000000007E-2</v>
      </c>
      <c r="I247" s="202">
        <v>6.8191399999999999E-2</v>
      </c>
      <c r="J247" s="203">
        <v>6.8400000000000002E-2</v>
      </c>
      <c r="K247" s="216">
        <v>4089000</v>
      </c>
      <c r="L247" s="216">
        <v>1000000</v>
      </c>
      <c r="M247" s="188">
        <f t="shared" si="42"/>
        <v>4.0890000000000004</v>
      </c>
    </row>
    <row r="248" spans="1:13" ht="12.75" customHeight="1" outlineLevel="1" x14ac:dyDescent="0.2">
      <c r="A248" s="198"/>
      <c r="B248" s="185"/>
      <c r="C248" s="199"/>
      <c r="D248" s="184" t="s">
        <v>141</v>
      </c>
      <c r="E248" s="185">
        <v>47223</v>
      </c>
      <c r="F248" s="186">
        <v>6.8750000000000006E-2</v>
      </c>
      <c r="G248" s="186">
        <v>6.9099999999999995E-2</v>
      </c>
      <c r="H248" s="186">
        <v>7.1999999999999995E-2</v>
      </c>
      <c r="I248" s="187">
        <v>6.94998E-2</v>
      </c>
      <c r="J248" s="195">
        <v>6.9800000000000001E-2</v>
      </c>
      <c r="K248" s="216">
        <v>13257600</v>
      </c>
      <c r="L248" s="216">
        <v>7700000</v>
      </c>
      <c r="M248" s="188">
        <f>IF(L248=0,0,K248/L248)</f>
        <v>1.7217662337662338</v>
      </c>
    </row>
    <row r="249" spans="1:13" ht="12.75" customHeight="1" outlineLevel="1" x14ac:dyDescent="0.25">
      <c r="A249" s="191"/>
      <c r="B249" s="189"/>
      <c r="C249" s="192"/>
      <c r="D249" s="184" t="s">
        <v>140</v>
      </c>
      <c r="E249" s="185">
        <v>48990</v>
      </c>
      <c r="F249" s="186">
        <v>6.6250000000000003E-2</v>
      </c>
      <c r="G249" s="186">
        <v>6.9699999999999998E-2</v>
      </c>
      <c r="H249" s="186">
        <v>7.1499999999999994E-2</v>
      </c>
      <c r="I249" s="196">
        <v>7.0199300000000006E-2</v>
      </c>
      <c r="J249" s="197">
        <v>7.0499999999999993E-2</v>
      </c>
      <c r="K249" s="216">
        <v>12450300</v>
      </c>
      <c r="L249" s="216">
        <v>7800000</v>
      </c>
      <c r="M249" s="188">
        <f>IF(L249=0,0,K249/L249)</f>
        <v>1.5961923076923077</v>
      </c>
    </row>
    <row r="250" spans="1:13" ht="12.75" customHeight="1" outlineLevel="1" x14ac:dyDescent="0.25">
      <c r="A250" s="191"/>
      <c r="B250" s="189"/>
      <c r="C250" s="192"/>
      <c r="D250" s="184" t="s">
        <v>138</v>
      </c>
      <c r="E250" s="185">
        <v>50571</v>
      </c>
      <c r="F250" s="186">
        <v>7.1249999999999994E-2</v>
      </c>
      <c r="G250" s="186">
        <v>6.9900000000000004E-2</v>
      </c>
      <c r="H250" s="186">
        <v>7.1800000000000003E-2</v>
      </c>
      <c r="I250" s="187">
        <v>7.0396399999999998E-2</v>
      </c>
      <c r="J250" s="197">
        <v>7.0599999999999996E-2</v>
      </c>
      <c r="K250" s="216">
        <v>4358600</v>
      </c>
      <c r="L250" s="216">
        <v>2150000</v>
      </c>
      <c r="M250" s="188">
        <f>IF(L250=0,0,K250/L250)</f>
        <v>2.0272558139534884</v>
      </c>
    </row>
    <row r="251" spans="1:13" ht="12.75" customHeight="1" outlineLevel="1" x14ac:dyDescent="0.25">
      <c r="A251" s="191"/>
      <c r="B251" s="189"/>
      <c r="C251" s="192"/>
      <c r="D251" s="184" t="s">
        <v>137</v>
      </c>
      <c r="E251" s="185">
        <v>52397</v>
      </c>
      <c r="F251" s="186">
        <v>7.1249999999999994E-2</v>
      </c>
      <c r="G251" s="186">
        <v>7.0499999999999993E-2</v>
      </c>
      <c r="H251" s="186">
        <v>7.1800000000000003E-2</v>
      </c>
      <c r="I251" s="187">
        <v>7.0598599999999997E-2</v>
      </c>
      <c r="J251" s="195">
        <v>7.0699999999999999E-2</v>
      </c>
      <c r="K251" s="220">
        <v>3922500</v>
      </c>
      <c r="L251" s="220">
        <v>1250000</v>
      </c>
      <c r="M251" s="188">
        <f>IF(L251=0,0,K251/L251)</f>
        <v>3.1379999999999999</v>
      </c>
    </row>
    <row r="252" spans="1:13" ht="12.75" customHeight="1" outlineLevel="1" x14ac:dyDescent="0.25">
      <c r="A252" s="191"/>
      <c r="B252" s="200"/>
      <c r="C252" s="192"/>
      <c r="D252" s="184" t="s">
        <v>146</v>
      </c>
      <c r="E252" s="185">
        <v>56445</v>
      </c>
      <c r="F252" s="186">
        <v>6.8750000000000006E-2</v>
      </c>
      <c r="G252" s="186">
        <v>7.0199999999999999E-2</v>
      </c>
      <c r="H252" s="186">
        <v>7.1999999999999995E-2</v>
      </c>
      <c r="I252" s="197">
        <v>7.0595900000000003E-2</v>
      </c>
      <c r="J252" s="196">
        <v>7.1199999999999999E-2</v>
      </c>
      <c r="K252" s="220">
        <v>2488200</v>
      </c>
      <c r="L252" s="220">
        <v>1900000</v>
      </c>
      <c r="M252" s="201">
        <f>IF(L252=0,0,K252/L252)</f>
        <v>1.309578947368421</v>
      </c>
    </row>
    <row r="253" spans="1:13" s="1" customFormat="1" ht="12.75" customHeight="1" outlineLevel="1" x14ac:dyDescent="0.25">
      <c r="A253" s="293" t="s">
        <v>121</v>
      </c>
      <c r="B253" s="294"/>
      <c r="C253" s="295"/>
      <c r="D253" s="295"/>
      <c r="E253" s="295"/>
      <c r="F253" s="295"/>
      <c r="G253" s="295"/>
      <c r="H253" s="295"/>
      <c r="I253" s="295"/>
      <c r="J253" s="296"/>
      <c r="K253" s="190">
        <f>SUM(K246:K252)</f>
        <v>42961200</v>
      </c>
      <c r="L253" s="190">
        <f>SUM(L246:L252)</f>
        <v>22000000</v>
      </c>
      <c r="M253" s="193"/>
    </row>
    <row r="254" spans="1:13" s="1" customFormat="1" ht="12.75" customHeight="1" outlineLevel="1" x14ac:dyDescent="0.25">
      <c r="A254" s="164">
        <v>45462</v>
      </c>
      <c r="B254" s="164">
        <v>45464</v>
      </c>
      <c r="C254" s="160" t="s">
        <v>136</v>
      </c>
      <c r="D254" s="172" t="s">
        <v>187</v>
      </c>
      <c r="E254" s="158">
        <v>45628</v>
      </c>
      <c r="F254" s="166" t="s">
        <v>128</v>
      </c>
      <c r="G254" s="258">
        <v>6.7000000000000004E-2</v>
      </c>
      <c r="H254" s="166">
        <v>6.8500000000000005E-2</v>
      </c>
      <c r="I254" s="166">
        <v>6.7924999999999999E-2</v>
      </c>
      <c r="J254" s="166">
        <v>6.8000000000000005E-2</v>
      </c>
      <c r="K254" s="256">
        <v>2170000</v>
      </c>
      <c r="L254" s="257">
        <v>200000</v>
      </c>
      <c r="M254" s="170">
        <f>IF(L254=0,0,K254/L254)</f>
        <v>10.85</v>
      </c>
    </row>
    <row r="255" spans="1:13" s="1" customFormat="1" ht="12.75" customHeight="1" outlineLevel="1" x14ac:dyDescent="0.25">
      <c r="A255" s="164"/>
      <c r="B255" s="164"/>
      <c r="C255" s="160"/>
      <c r="D255" s="172" t="s">
        <v>209</v>
      </c>
      <c r="E255" s="158">
        <v>45719</v>
      </c>
      <c r="F255" s="166" t="s">
        <v>128</v>
      </c>
      <c r="G255" s="166">
        <v>6.8000000000000005E-2</v>
      </c>
      <c r="H255" s="166">
        <v>6.9800000000000001E-2</v>
      </c>
      <c r="I255" s="178">
        <v>6.8738400000000005E-2</v>
      </c>
      <c r="J255" s="180">
        <v>6.9500000000000006E-2</v>
      </c>
      <c r="K255" s="256">
        <v>3368000</v>
      </c>
      <c r="L255" s="257">
        <v>1000000</v>
      </c>
      <c r="M255" s="170">
        <f t="shared" ref="M255:M260" si="43">IF(L255=0,0,K255/L255)</f>
        <v>3.3679999999999999</v>
      </c>
    </row>
    <row r="256" spans="1:13" s="1" customFormat="1" ht="12.75" customHeight="1" outlineLevel="1" x14ac:dyDescent="0.25">
      <c r="A256" s="164"/>
      <c r="B256" s="158"/>
      <c r="C256" s="160"/>
      <c r="D256" s="172" t="s">
        <v>150</v>
      </c>
      <c r="E256" s="158">
        <v>46218</v>
      </c>
      <c r="F256" s="166">
        <v>4.8750000000000002E-2</v>
      </c>
      <c r="G256" s="166">
        <v>6.88E-2</v>
      </c>
      <c r="H256" s="166">
        <v>7.1599999999999997E-2</v>
      </c>
      <c r="I256" s="175">
        <v>6.9415500000000005E-2</v>
      </c>
      <c r="J256" s="180">
        <v>7.0000000000000007E-2</v>
      </c>
      <c r="K256" s="256">
        <v>5497500</v>
      </c>
      <c r="L256" s="256">
        <v>3500000</v>
      </c>
      <c r="M256" s="170">
        <f t="shared" si="43"/>
        <v>1.5707142857142857</v>
      </c>
    </row>
    <row r="257" spans="1:13" s="1" customFormat="1" ht="12.75" customHeight="1" outlineLevel="1" x14ac:dyDescent="0.25">
      <c r="A257" s="156"/>
      <c r="B257" s="156"/>
      <c r="C257" s="156"/>
      <c r="D257" s="2" t="s">
        <v>151</v>
      </c>
      <c r="E257" s="158">
        <v>46949</v>
      </c>
      <c r="F257" s="177">
        <v>5.8749999999999997E-2</v>
      </c>
      <c r="G257" s="166">
        <v>6.93E-2</v>
      </c>
      <c r="H257" s="166">
        <v>7.0999999999999994E-2</v>
      </c>
      <c r="I257" s="175">
        <v>6.9997000000000004E-2</v>
      </c>
      <c r="J257" s="166">
        <v>7.0300000000000001E-2</v>
      </c>
      <c r="K257" s="256">
        <v>1301000</v>
      </c>
      <c r="L257" s="256">
        <v>800000</v>
      </c>
      <c r="M257" s="170">
        <f t="shared" si="43"/>
        <v>1.62625</v>
      </c>
    </row>
    <row r="258" spans="1:13" s="1" customFormat="1" ht="12.75" customHeight="1" outlineLevel="1" x14ac:dyDescent="0.25">
      <c r="A258" s="181"/>
      <c r="B258" s="156"/>
      <c r="C258" s="182"/>
      <c r="D258" s="2" t="s">
        <v>53</v>
      </c>
      <c r="E258" s="158">
        <v>50086</v>
      </c>
      <c r="F258" s="177">
        <v>6.0999999999999999E-2</v>
      </c>
      <c r="G258" s="166">
        <v>6.9199999999999998E-2</v>
      </c>
      <c r="H258" s="166">
        <v>7.3499999999999996E-2</v>
      </c>
      <c r="I258" s="175">
        <v>6.9925699999999993E-2</v>
      </c>
      <c r="J258" s="166">
        <v>7.0000000000000007E-2</v>
      </c>
      <c r="K258" s="256">
        <v>422600</v>
      </c>
      <c r="L258" s="256">
        <v>100000</v>
      </c>
      <c r="M258" s="170">
        <f t="shared" si="43"/>
        <v>4.226</v>
      </c>
    </row>
    <row r="259" spans="1:13" s="1" customFormat="1" ht="12.75" customHeight="1" outlineLevel="1" x14ac:dyDescent="0.25">
      <c r="A259" s="181"/>
      <c r="B259" s="156"/>
      <c r="C259" s="182"/>
      <c r="D259" s="2" t="s">
        <v>152</v>
      </c>
      <c r="E259" s="158">
        <v>51697</v>
      </c>
      <c r="F259" s="177">
        <v>6.6250000000000003E-2</v>
      </c>
      <c r="G259" s="166">
        <v>7.0000000000000007E-2</v>
      </c>
      <c r="H259" s="166">
        <v>7.1999999999999995E-2</v>
      </c>
      <c r="I259" s="175">
        <v>7.0253899999999994E-2</v>
      </c>
      <c r="J259" s="166">
        <v>7.0499999999999993E-2</v>
      </c>
      <c r="K259" s="256">
        <v>1134000</v>
      </c>
      <c r="L259" s="256">
        <v>1050000</v>
      </c>
      <c r="M259" s="170">
        <f t="shared" si="43"/>
        <v>1.08</v>
      </c>
    </row>
    <row r="260" spans="1:13" s="1" customFormat="1" ht="12.75" customHeight="1" outlineLevel="1" x14ac:dyDescent="0.25">
      <c r="A260" s="181"/>
      <c r="B260" s="156"/>
      <c r="C260" s="182"/>
      <c r="D260" s="172" t="s">
        <v>142</v>
      </c>
      <c r="E260" s="158">
        <v>54772</v>
      </c>
      <c r="F260" s="166">
        <v>6.8750000000000006E-2</v>
      </c>
      <c r="G260" s="166">
        <v>7.0800000000000002E-2</v>
      </c>
      <c r="H260" s="166">
        <v>7.3999999999999996E-2</v>
      </c>
      <c r="I260" s="175">
        <v>7.1799699999999994E-2</v>
      </c>
      <c r="J260" s="175">
        <v>7.2499999999999995E-2</v>
      </c>
      <c r="K260" s="256">
        <v>2444500</v>
      </c>
      <c r="L260" s="256">
        <v>1400000</v>
      </c>
      <c r="M260" s="170">
        <f t="shared" si="43"/>
        <v>1.7460714285714285</v>
      </c>
    </row>
    <row r="261" spans="1:13" s="1" customFormat="1" ht="12.75" customHeight="1" outlineLevel="1" x14ac:dyDescent="0.25">
      <c r="A261" s="297" t="s">
        <v>121</v>
      </c>
      <c r="B261" s="298"/>
      <c r="C261" s="298"/>
      <c r="D261" s="298"/>
      <c r="E261" s="298"/>
      <c r="F261" s="298"/>
      <c r="G261" s="298"/>
      <c r="H261" s="298"/>
      <c r="I261" s="298"/>
      <c r="J261" s="299"/>
      <c r="K261" s="255">
        <f>SUM(K254:K260)</f>
        <v>16337600</v>
      </c>
      <c r="L261" s="255">
        <f>SUM(L254:L260)</f>
        <v>8050000</v>
      </c>
      <c r="M261" s="165"/>
    </row>
    <row r="262" spans="1:13" ht="10.5" x14ac:dyDescent="0.25">
      <c r="A262" s="300" t="s">
        <v>208</v>
      </c>
      <c r="B262" s="301"/>
      <c r="C262" s="301"/>
      <c r="D262" s="301"/>
      <c r="E262" s="301"/>
      <c r="F262" s="301"/>
      <c r="G262" s="301"/>
      <c r="H262" s="301"/>
      <c r="I262" s="301"/>
      <c r="J262" s="302"/>
      <c r="K262" s="173">
        <f>K242+K245+K253+K261</f>
        <v>105152729</v>
      </c>
      <c r="L262" s="173">
        <f>L242+L245+L253+L261</f>
        <v>59696429</v>
      </c>
      <c r="M262" s="105"/>
    </row>
    <row r="263" spans="1:13" ht="10.5" x14ac:dyDescent="0.25">
      <c r="A263" s="300" t="s">
        <v>228</v>
      </c>
      <c r="B263" s="301"/>
      <c r="C263" s="301"/>
      <c r="D263" s="301"/>
      <c r="E263" s="301"/>
      <c r="F263" s="301"/>
      <c r="G263" s="301"/>
      <c r="H263" s="301"/>
      <c r="I263" s="301"/>
      <c r="J263" s="302"/>
      <c r="K263" s="173">
        <f>K234+K262</f>
        <v>932000601</v>
      </c>
      <c r="L263" s="173">
        <f>L234+L262</f>
        <v>494181201</v>
      </c>
      <c r="M263" s="165"/>
    </row>
    <row r="264" spans="1:13" x14ac:dyDescent="0.2">
      <c r="A264" s="2"/>
      <c r="B264" s="2"/>
      <c r="C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">
      <c r="A265" s="2"/>
      <c r="B265" s="2"/>
      <c r="C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">
      <c r="A266" s="2"/>
      <c r="B266" s="2"/>
      <c r="C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">
      <c r="A267" s="2"/>
      <c r="B267" s="2"/>
      <c r="C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">
      <c r="A268" s="2"/>
      <c r="B268" s="2"/>
      <c r="C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">
      <c r="A269" s="2"/>
      <c r="B269" s="2"/>
      <c r="C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">
      <c r="A270" s="2"/>
      <c r="B270" s="2"/>
      <c r="C270" s="2"/>
      <c r="E270" s="2"/>
      <c r="F270" s="2"/>
      <c r="G270" s="2"/>
      <c r="H270" s="2"/>
      <c r="I270" s="2"/>
      <c r="J270" s="2"/>
      <c r="K270" s="2"/>
      <c r="L270" s="2"/>
      <c r="M270" s="2"/>
    </row>
  </sheetData>
  <mergeCells count="52">
    <mergeCell ref="A263:J263"/>
    <mergeCell ref="A233:J233"/>
    <mergeCell ref="A158:J158"/>
    <mergeCell ref="A166:J166"/>
    <mergeCell ref="A174:J174"/>
    <mergeCell ref="A175:J175"/>
    <mergeCell ref="A176:J176"/>
    <mergeCell ref="A192:J192"/>
    <mergeCell ref="A200:J200"/>
    <mergeCell ref="A232:J232"/>
    <mergeCell ref="A253:J253"/>
    <mergeCell ref="A215:J215"/>
    <mergeCell ref="A261:J261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B30:B33"/>
    <mergeCell ref="C30:C33"/>
    <mergeCell ref="A34:J34"/>
    <mergeCell ref="A92:J92"/>
    <mergeCell ref="A100:J100"/>
    <mergeCell ref="A84:J84"/>
    <mergeCell ref="A111:J111"/>
    <mergeCell ref="A108:J108"/>
    <mergeCell ref="A129:J129"/>
    <mergeCell ref="A120:J120"/>
    <mergeCell ref="A121:J121"/>
    <mergeCell ref="A119:J119"/>
    <mergeCell ref="A137:J137"/>
    <mergeCell ref="A242:J242"/>
    <mergeCell ref="A262:J262"/>
    <mergeCell ref="A234:J234"/>
    <mergeCell ref="A153:J153"/>
    <mergeCell ref="A145:J145"/>
    <mergeCell ref="A154:J154"/>
    <mergeCell ref="A155:J155"/>
    <mergeCell ref="A184:J184"/>
    <mergeCell ref="A223:J223"/>
    <mergeCell ref="A245:J245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47E543-3169-4E63-AE48-F75266594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2024-06-24T01:27:00Z</dcterms:modified>
</cp:coreProperties>
</file>