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2394348-DCED-499F-8D45-2FBF2082BDA8}" xr6:coauthVersionLast="47" xr6:coauthVersionMax="47" xr10:uidLastSave="{00000000-0000-0000-0000-000000000000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0" i="1" l="1"/>
  <c r="K430" i="1"/>
  <c r="L429" i="1"/>
  <c r="K429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381" i="1" l="1"/>
  <c r="L420" i="1"/>
  <c r="K381" i="1"/>
  <c r="L418" i="1"/>
  <c r="K418" i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409" i="1" l="1"/>
  <c r="K409" i="1"/>
  <c r="L356" i="1"/>
  <c r="L338" i="1"/>
  <c r="M331" i="1"/>
  <c r="L336" i="1"/>
  <c r="M335" i="1"/>
  <c r="M334" i="1"/>
  <c r="M333" i="1"/>
  <c r="M332" i="1"/>
  <c r="M330" i="1"/>
  <c r="M329" i="1"/>
  <c r="M328" i="1"/>
  <c r="L327" i="1"/>
  <c r="K327" i="1"/>
  <c r="K365" i="1" s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176" i="1"/>
  <c r="L175" i="1"/>
  <c r="M175" i="1" s="1"/>
  <c r="K273" i="1"/>
  <c r="L281" i="1"/>
  <c r="L279" i="1"/>
  <c r="L277" i="1"/>
  <c r="L365" i="1" l="1"/>
  <c r="L293" i="1"/>
  <c r="M179" i="1"/>
  <c r="L176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L318" i="1" l="1"/>
  <c r="K282" i="1"/>
  <c r="K318" i="1" s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9" i="1"/>
  <c r="K249" i="1"/>
  <c r="M248" i="1"/>
  <c r="M247" i="1"/>
  <c r="M225" i="1"/>
  <c r="M224" i="1"/>
  <c r="L227" i="1"/>
  <c r="K227" i="1"/>
  <c r="M226" i="1"/>
  <c r="M223" i="1"/>
  <c r="M222" i="1"/>
  <c r="M221" i="1"/>
  <c r="M220" i="1"/>
  <c r="K218" i="1"/>
  <c r="K216" i="1"/>
  <c r="K214" i="1"/>
  <c r="K212" i="1"/>
  <c r="K210" i="1"/>
  <c r="K208" i="1"/>
  <c r="K206" i="1"/>
  <c r="K219" i="1" l="1"/>
  <c r="L218" i="1"/>
  <c r="L212" i="1"/>
  <c r="L216" i="1"/>
  <c r="L214" i="1"/>
  <c r="L210" i="1"/>
  <c r="L208" i="1"/>
  <c r="L206" i="1"/>
  <c r="L217" i="1"/>
  <c r="L215" i="1"/>
  <c r="L213" i="1"/>
  <c r="L211" i="1"/>
  <c r="L209" i="1"/>
  <c r="L207" i="1"/>
  <c r="L205" i="1"/>
  <c r="L219" i="1" l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6" i="1" l="1"/>
  <c r="L274" i="1" s="1"/>
  <c r="K246" i="1"/>
  <c r="K274" i="1" s="1"/>
  <c r="M245" i="1"/>
  <c r="M244" i="1"/>
  <c r="M243" i="1"/>
  <c r="M242" i="1"/>
  <c r="M241" i="1"/>
  <c r="M240" i="1"/>
  <c r="M239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154" i="1" l="1"/>
  <c r="L154" i="1"/>
  <c r="K237" i="1"/>
  <c r="L237" i="1"/>
  <c r="K177" i="1"/>
  <c r="L177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L120" i="1" s="1"/>
  <c r="M79" i="1"/>
  <c r="K84" i="1" l="1"/>
  <c r="K120" i="1" s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78" i="1" l="1"/>
  <c r="K238" i="1" s="1"/>
  <c r="K275" i="1" s="1"/>
  <c r="K319" i="1" s="1"/>
  <c r="K366" i="1" s="1"/>
  <c r="K75" i="1"/>
  <c r="K121" i="1" s="1"/>
  <c r="K155" i="1" s="1"/>
  <c r="L75" i="1"/>
  <c r="L121" i="1" s="1"/>
  <c r="L155" i="1" s="1"/>
  <c r="L178" i="1" s="1"/>
  <c r="L249" i="5"/>
  <c r="K410" i="1" l="1"/>
  <c r="L238" i="1"/>
  <c r="L275" i="1" s="1"/>
  <c r="L319" i="1" s="1"/>
  <c r="L366" i="1" s="1"/>
  <c r="O234" i="5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L410" i="1" l="1"/>
  <c r="O228" i="5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<sst xmlns="http://schemas.openxmlformats.org/spreadsheetml/2006/main" count="929" uniqueCount="275">
  <si>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</si>
  <si>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</si>
  <si>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</si>
  <si>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</si>
  <si>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</si>
  <si>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</si>
  <si>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</si>
  <si>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</si>
  <si>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</si>
  <si>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</si>
  <si>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</si>
  <si>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</si>
  <si>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</si>
  <si>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</si>
  <si>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</si>
  <si>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</si>
  <si>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</si>
  <si>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</si>
  <si>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</si>
  <si>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</si>
  <si>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</si>
  <si>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</si>
  <si>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</si>
  <si>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</si>
  <si>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</si>
  <si>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</si>
  <si>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</si>
  <si>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</si>
  <si>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</si>
  <si>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</si>
  <si>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</si>
  <si>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</si>
  <si>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</si>
  <si>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</si>
  <si>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</si>
  <si>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</si>
  <si>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</si>
  <si>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</si>
  <si>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</si>
  <si>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</si>
  <si>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</si>
  <si>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</si>
  <si>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</si>
  <si>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</si>
  <si>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</si>
  <si>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</si>
  <si>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</si>
  <si>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</si>
  <si>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</si>
  <si>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</si>
  <si>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</si>
  <si>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</si>
  <si>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</si>
  <si>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</si>
  <si>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</si>
  <si>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</si>
  <si>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</si>
  <si>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</si>
  <si>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</si>
  <si>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</si>
  <si>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</si>
  <si>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</si>
  <si>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</si>
  <si>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</si>
  <si>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</si>
  <si>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</si>
  <si>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</si>
  <si>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</si>
  <si>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</si>
  <si>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</si>
  <si>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</si>
  <si>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</si>
  <si>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</si>
  <si>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</si>
  <si>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</si>
  <si>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</si>
  <si>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</si>
  <si>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</si>
  <si>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</si>
  <si>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</si>
  <si>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</si>
  <si>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</si>
  <si>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</si>
  <si>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</si>
  <si>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</si>
  <si>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</si>
  <si>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</si>
  <si>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</si>
  <si>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</si>
  <si>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</si>
  <si>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</si>
  <si>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</si>
  <si>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</si>
  <si>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</si>
  <si>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</si>
  <si>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</si>
  <si>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</si>
  <si>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</si>
  <si>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</si>
  <si>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</si>
  <si>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</si>
  <si>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</si>
  <si>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</si>
  <si>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</si>
  <si>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</si>
  <si>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</si>
  <si>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</si>
  <si>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</si>
  <si>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</si>
  <si>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</si>
  <si>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</si>
  <si>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</si>
  <si>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</si>
  <si>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</si>
  <si>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</si>
  <si>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</si>
  <si>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</si>
  <si>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</si>
  <si>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</si>
  <si>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</si>
  <si>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</si>
  <si>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</si>
  <si>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</si>
  <si>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</si>
  <si>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</si>
  <si>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</si>
  <si>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</si>
  <si>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</si>
  <si>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</si>
  <si>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</si>
  <si>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</si>
  <si>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</si>
  <si>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</si>
  <si>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</si>
  <si>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</si>
  <si>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</si>
  <si>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</si>
  <si>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</si>
  <si>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</si>
  <si>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</si>
  <si>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</si>
  <si>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</si>
  <si>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</si>
  <si>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</si>
  <si>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</si>
  <si>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</si>
  <si>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</si>
  <si>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</si>
  <si>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</si>
  <si>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</si>
  <si>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</si>
  <si>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</si>
  <si>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</si>
  <si>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</si>
  <si>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</si>
  <si>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</si>
  <si>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</si>
  <si>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</si>
  <si>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</si>
  <si>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</si>
  <si>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</si>
  <si>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</si>
  <si>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</si>
  <si>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</si>
  <si>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</si>
  <si>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</si>
  <si>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</si>
  <si>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</si>
  <si>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</si>
  <si>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</si>
  <si>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</si>
  <si>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</si>
  <si>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</si>
  <si>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</si>
  <si>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</si>
  <si>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</si>
  <si>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</si>
  <si>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</si>
  <si>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</si>
  <si>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</si>
  <si>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</si>
  <si>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</si>
  <si>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</si>
  <si>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</si>
  <si>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</si>
  <si>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</si>
  <si>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</si>
  <si>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</si>
  <si>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</si>
  <si>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</si>
  <si>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</si>
  <si>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</si>
  <si>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</si>
  <si>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</si>
  <si>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</si>
  <si>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</si>
  <si>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</si>
  <si>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</si>
  <si>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</si>
  <si>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</si>
  <si>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</si>
  <si>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</si>
  <si>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</si>
  <si>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</si>
  <si>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</si>
  <si>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</si>
  <si>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</si>
  <si>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</si>
  <si>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</si>
  <si>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</si>
  <si>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</si>
  <si>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</si>
  <si>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</si>
  <si>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</si>
  <si>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</si>
  <si>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</si>
  <si>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</si>
  <si>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</si>
  <si>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</si>
  <si>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</si>
  <si>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</si>
  <si>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</si>
  <si>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</si>
  <si>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</si>
  <si>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</si>
  <si>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</si>
  <si>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</si>
  <si>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</si>
  <si>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</si>
  <si>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</si>
  <si>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</si>
  <si>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</si>
  <si>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</si>
  <si>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</si>
  <si>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</si>
  <si>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</si>
  <si>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</si>
  <si>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</si>
  <si>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</si>
  <si>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</si>
  <si>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</si>
  <si>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</si>
  <si>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</si>
  <si>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</si>
  <si>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</si>
  <si>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</si>
  <si>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</si>
  <si>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</si>
  <si>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</si>
  <si>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</si>
  <si>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</si>
  <si>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</si>
  <si>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</si>
  <si>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</si>
  <si>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</si>
  <si>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</si>
  <si>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</si>
  <si>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</si>
  <si>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</si>
  <si>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</si>
  <si>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</si>
  <si>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</si>
  <si>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</si>
  <si>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</si>
  <si>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</si>
  <si>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</si>
  <si>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</si>
  <si>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</si>
  <si>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</si>
  <si>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</si>
  <si>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</si>
  <si>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</si>
  <si>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</si>
  <si>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</si>
  <si>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1 0  b u l a n   O k t o b e r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</si>
</sst>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29" borderId="5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09">
        <v>41016</v>
      </c>
      <c r="B78" s="311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0"/>
      <c r="B79" s="312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0"/>
      <c r="B80" s="312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0"/>
      <c r="B81" s="312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3" t="s">
        <v>73</v>
      </c>
      <c r="O250" s="314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30"/>
  <sheetViews>
    <sheetView showGridLines="0" tabSelected="1" zoomScale="90" zoomScaleNormal="90" zoomScaleSheetLayoutView="115" workbookViewId="0">
      <pane xSplit="4" ySplit="3" topLeftCell="E412" activePane="bottomRight" state="frozen"/>
      <selection pane="topRight" activeCell="D1" sqref="D1"/>
      <selection pane="bottomLeft" activeCell="A4" sqref="A4"/>
      <selection pane="bottomRight" activeCell="G419" sqref="G419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327" t="s">
        <v>129</v>
      </c>
      <c r="M2" s="327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315" t="s">
        <v>121</v>
      </c>
      <c r="B11" s="316"/>
      <c r="C11" s="316"/>
      <c r="D11" s="316"/>
      <c r="E11" s="316"/>
      <c r="F11" s="316"/>
      <c r="G11" s="316"/>
      <c r="H11" s="316"/>
      <c r="I11" s="316"/>
      <c r="J11" s="317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318" t="s">
        <v>121</v>
      </c>
      <c r="B19" s="319"/>
      <c r="C19" s="320"/>
      <c r="D19" s="320"/>
      <c r="E19" s="320"/>
      <c r="F19" s="320"/>
      <c r="G19" s="320"/>
      <c r="H19" s="320"/>
      <c r="I19" s="320"/>
      <c r="J19" s="321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315" t="s">
        <v>121</v>
      </c>
      <c r="B26" s="316"/>
      <c r="C26" s="316"/>
      <c r="D26" s="316"/>
      <c r="E26" s="316"/>
      <c r="F26" s="316"/>
      <c r="G26" s="316"/>
      <c r="H26" s="316"/>
      <c r="I26" s="316"/>
      <c r="J26" s="317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28">
        <v>45280</v>
      </c>
      <c r="B27" s="328">
        <v>45287</v>
      </c>
      <c r="C27" s="330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29"/>
      <c r="B28" s="329"/>
      <c r="C28" s="331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332" t="s">
        <v>121</v>
      </c>
      <c r="B29" s="333"/>
      <c r="C29" s="333"/>
      <c r="D29" s="333"/>
      <c r="E29" s="333"/>
      <c r="F29" s="333"/>
      <c r="G29" s="333"/>
      <c r="H29" s="333"/>
      <c r="I29" s="333"/>
      <c r="J29" s="334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5">
        <v>45282</v>
      </c>
      <c r="B30" s="335">
        <v>45288</v>
      </c>
      <c r="C30" s="330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6"/>
      <c r="B31" s="336"/>
      <c r="C31" s="338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6"/>
      <c r="B32" s="336"/>
      <c r="C32" s="338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7"/>
      <c r="B33" s="337"/>
      <c r="C33" s="331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332" t="s">
        <v>121</v>
      </c>
      <c r="B34" s="333"/>
      <c r="C34" s="333"/>
      <c r="D34" s="333"/>
      <c r="E34" s="333"/>
      <c r="F34" s="333"/>
      <c r="G34" s="333"/>
      <c r="H34" s="333"/>
      <c r="I34" s="333"/>
      <c r="J34" s="334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318" t="s">
        <v>121</v>
      </c>
      <c r="B42" s="319"/>
      <c r="C42" s="320"/>
      <c r="D42" s="320"/>
      <c r="E42" s="320"/>
      <c r="F42" s="320"/>
      <c r="G42" s="320"/>
      <c r="H42" s="320"/>
      <c r="I42" s="320"/>
      <c r="J42" s="321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318" t="s">
        <v>121</v>
      </c>
      <c r="B49" s="320"/>
      <c r="C49" s="320"/>
      <c r="D49" s="320"/>
      <c r="E49" s="320"/>
      <c r="F49" s="320"/>
      <c r="G49" s="320"/>
      <c r="H49" s="320"/>
      <c r="I49" s="320"/>
      <c r="J49" s="321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315" t="s">
        <v>121</v>
      </c>
      <c r="B57" s="316"/>
      <c r="C57" s="316"/>
      <c r="D57" s="316"/>
      <c r="E57" s="316"/>
      <c r="F57" s="316"/>
      <c r="G57" s="316"/>
      <c r="H57" s="316"/>
      <c r="I57" s="316"/>
      <c r="J57" s="317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318" t="s">
        <v>121</v>
      </c>
      <c r="B65" s="319"/>
      <c r="C65" s="320"/>
      <c r="D65" s="320"/>
      <c r="E65" s="320"/>
      <c r="F65" s="320"/>
      <c r="G65" s="320"/>
      <c r="H65" s="320"/>
      <c r="I65" s="320"/>
      <c r="J65" s="321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315" t="s">
        <v>121</v>
      </c>
      <c r="B73" s="316"/>
      <c r="C73" s="316"/>
      <c r="D73" s="316"/>
      <c r="E73" s="316"/>
      <c r="F73" s="316"/>
      <c r="G73" s="316"/>
      <c r="H73" s="316"/>
      <c r="I73" s="316"/>
      <c r="J73" s="317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324" t="s">
        <v>143</v>
      </c>
      <c r="B74" s="325"/>
      <c r="C74" s="325"/>
      <c r="D74" s="325"/>
      <c r="E74" s="325"/>
      <c r="F74" s="325"/>
      <c r="G74" s="325"/>
      <c r="H74" s="325"/>
      <c r="I74" s="325"/>
      <c r="J74" s="326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324" t="s">
        <v>161</v>
      </c>
      <c r="B75" s="325"/>
      <c r="C75" s="325"/>
      <c r="D75" s="325"/>
      <c r="E75" s="325"/>
      <c r="F75" s="325"/>
      <c r="G75" s="325"/>
      <c r="H75" s="325"/>
      <c r="I75" s="325"/>
      <c r="J75" s="326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318" t="s">
        <v>121</v>
      </c>
      <c r="B84" s="319"/>
      <c r="C84" s="320"/>
      <c r="D84" s="320"/>
      <c r="E84" s="320"/>
      <c r="F84" s="320"/>
      <c r="G84" s="320"/>
      <c r="H84" s="320"/>
      <c r="I84" s="320"/>
      <c r="J84" s="321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315" t="s">
        <v>121</v>
      </c>
      <c r="B92" s="316"/>
      <c r="C92" s="316"/>
      <c r="D92" s="316"/>
      <c r="E92" s="316"/>
      <c r="F92" s="316"/>
      <c r="G92" s="316"/>
      <c r="H92" s="316"/>
      <c r="I92" s="316"/>
      <c r="J92" s="317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318" t="s">
        <v>121</v>
      </c>
      <c r="B100" s="319"/>
      <c r="C100" s="320"/>
      <c r="D100" s="320"/>
      <c r="E100" s="320"/>
      <c r="F100" s="320"/>
      <c r="G100" s="320"/>
      <c r="H100" s="320"/>
      <c r="I100" s="320"/>
      <c r="J100" s="321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315" t="s">
        <v>121</v>
      </c>
      <c r="B108" s="316"/>
      <c r="C108" s="316"/>
      <c r="D108" s="316"/>
      <c r="E108" s="316"/>
      <c r="F108" s="316"/>
      <c r="G108" s="316"/>
      <c r="H108" s="316"/>
      <c r="I108" s="316"/>
      <c r="J108" s="317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22" t="s">
        <v>121</v>
      </c>
      <c r="B111" s="319"/>
      <c r="C111" s="319"/>
      <c r="D111" s="319"/>
      <c r="E111" s="319"/>
      <c r="F111" s="319"/>
      <c r="G111" s="319"/>
      <c r="H111" s="319"/>
      <c r="I111" s="319"/>
      <c r="J111" s="323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318" t="s">
        <v>121</v>
      </c>
      <c r="B119" s="319"/>
      <c r="C119" s="320"/>
      <c r="D119" s="320"/>
      <c r="E119" s="320"/>
      <c r="F119" s="320"/>
      <c r="G119" s="320"/>
      <c r="H119" s="320"/>
      <c r="I119" s="320"/>
      <c r="J119" s="321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324" t="s">
        <v>164</v>
      </c>
      <c r="B120" s="325"/>
      <c r="C120" s="325"/>
      <c r="D120" s="325"/>
      <c r="E120" s="325"/>
      <c r="F120" s="325"/>
      <c r="G120" s="325"/>
      <c r="H120" s="325"/>
      <c r="I120" s="325"/>
      <c r="J120" s="326"/>
      <c r="K120" s="255">
        <f>K84+K92+K100+K108+K111+K119</f>
        <v>254364902</v>
      </c>
      <c r="L120" s="255">
        <f>L92+L100+L108+L111+L84+L119</f>
        <v>119070702</v>
      </c>
      <c r="M120" s="165"/>
    </row>
    <row r="121" spans="1:13" s="1" customFormat="1" ht="12.75" customHeight="1" outlineLevel="1" x14ac:dyDescent="0.25">
      <c r="A121" s="324" t="s">
        <v>182</v>
      </c>
      <c r="B121" s="325"/>
      <c r="C121" s="325"/>
      <c r="D121" s="325"/>
      <c r="E121" s="325"/>
      <c r="F121" s="325"/>
      <c r="G121" s="325"/>
      <c r="H121" s="325"/>
      <c r="I121" s="325"/>
      <c r="J121" s="326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315" t="s">
        <v>121</v>
      </c>
      <c r="B129" s="316"/>
      <c r="C129" s="316"/>
      <c r="D129" s="316"/>
      <c r="E129" s="316"/>
      <c r="F129" s="316"/>
      <c r="G129" s="316"/>
      <c r="H129" s="316"/>
      <c r="I129" s="316"/>
      <c r="J129" s="317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318" t="s">
        <v>121</v>
      </c>
      <c r="B137" s="319"/>
      <c r="C137" s="320"/>
      <c r="D137" s="320"/>
      <c r="E137" s="320"/>
      <c r="F137" s="320"/>
      <c r="G137" s="320"/>
      <c r="H137" s="320"/>
      <c r="I137" s="320"/>
      <c r="J137" s="321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315" t="s">
        <v>121</v>
      </c>
      <c r="B145" s="316"/>
      <c r="C145" s="316"/>
      <c r="D145" s="316"/>
      <c r="E145" s="316"/>
      <c r="F145" s="316"/>
      <c r="G145" s="316"/>
      <c r="H145" s="316"/>
      <c r="I145" s="316"/>
      <c r="J145" s="317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318" t="s">
        <v>121</v>
      </c>
      <c r="B153" s="319"/>
      <c r="C153" s="320"/>
      <c r="D153" s="320"/>
      <c r="E153" s="320"/>
      <c r="F153" s="320"/>
      <c r="G153" s="320"/>
      <c r="H153" s="320"/>
      <c r="I153" s="320"/>
      <c r="J153" s="321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324" t="s">
        <v>188</v>
      </c>
      <c r="B154" s="325"/>
      <c r="C154" s="325"/>
      <c r="D154" s="325"/>
      <c r="E154" s="325"/>
      <c r="F154" s="325"/>
      <c r="G154" s="325"/>
      <c r="H154" s="325"/>
      <c r="I154" s="325"/>
      <c r="J154" s="326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324" t="s">
        <v>191</v>
      </c>
      <c r="B155" s="325"/>
      <c r="C155" s="325"/>
      <c r="D155" s="325"/>
      <c r="E155" s="325"/>
      <c r="F155" s="325"/>
      <c r="G155" s="325"/>
      <c r="H155" s="325"/>
      <c r="I155" s="325"/>
      <c r="J155" s="326"/>
      <c r="K155" s="173">
        <f>K121+K154</f>
        <v>654816202</v>
      </c>
      <c r="L155" s="173">
        <f>L121+L154</f>
        <v>325682602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315" t="s">
        <v>121</v>
      </c>
      <c r="B158" s="343"/>
      <c r="C158" s="316"/>
      <c r="D158" s="316"/>
      <c r="E158" s="316"/>
      <c r="F158" s="316"/>
      <c r="G158" s="316"/>
      <c r="H158" s="316"/>
      <c r="I158" s="316"/>
      <c r="J158" s="317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315" t="s">
        <v>121</v>
      </c>
      <c r="B166" s="316"/>
      <c r="C166" s="316"/>
      <c r="D166" s="316"/>
      <c r="E166" s="316"/>
      <c r="F166" s="316"/>
      <c r="G166" s="316"/>
      <c r="H166" s="316"/>
      <c r="I166" s="316"/>
      <c r="J166" s="317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315" t="s">
        <v>121</v>
      </c>
      <c r="B174" s="343"/>
      <c r="C174" s="316"/>
      <c r="D174" s="316"/>
      <c r="E174" s="316"/>
      <c r="F174" s="316"/>
      <c r="G174" s="316"/>
      <c r="H174" s="316"/>
      <c r="I174" s="316"/>
      <c r="J174" s="317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84">
        <v>45404</v>
      </c>
      <c r="B175" s="284">
        <v>45407</v>
      </c>
      <c r="C175" s="280" t="s">
        <v>172</v>
      </c>
      <c r="D175" s="281" t="s">
        <v>236</v>
      </c>
      <c r="E175" s="284">
        <v>47233</v>
      </c>
      <c r="F175" s="282">
        <v>6.6500000000000004E-2</v>
      </c>
      <c r="G175" s="283" t="s">
        <v>130</v>
      </c>
      <c r="H175" s="283" t="s">
        <v>130</v>
      </c>
      <c r="I175" s="282">
        <v>6.6500000000000004E-2</v>
      </c>
      <c r="J175" s="277" t="s">
        <v>130</v>
      </c>
      <c r="K175" s="278">
        <v>150000</v>
      </c>
      <c r="L175" s="278">
        <f t="shared" ref="L175" si="26">K175</f>
        <v>150000</v>
      </c>
      <c r="M175" s="279">
        <f t="shared" ref="M175" si="27">IF(L175=0,0,K175/L175)</f>
        <v>1</v>
      </c>
    </row>
    <row r="176" spans="1:13" ht="10.5" x14ac:dyDescent="0.25">
      <c r="A176" s="342" t="s">
        <v>121</v>
      </c>
      <c r="B176" s="343"/>
      <c r="C176" s="316"/>
      <c r="D176" s="316"/>
      <c r="E176" s="316"/>
      <c r="F176" s="316"/>
      <c r="G176" s="316"/>
      <c r="H176" s="316"/>
      <c r="I176" s="316"/>
      <c r="J176" s="317"/>
      <c r="K176" s="176">
        <f>K175</f>
        <v>150000</v>
      </c>
      <c r="L176" s="176">
        <f>L175</f>
        <v>150000</v>
      </c>
      <c r="M176" s="272"/>
    </row>
    <row r="177" spans="1:13" ht="10.5" x14ac:dyDescent="0.25">
      <c r="A177" s="324" t="s">
        <v>198</v>
      </c>
      <c r="B177" s="325"/>
      <c r="C177" s="325"/>
      <c r="D177" s="325"/>
      <c r="E177" s="325"/>
      <c r="F177" s="325"/>
      <c r="G177" s="325"/>
      <c r="H177" s="325"/>
      <c r="I177" s="325"/>
      <c r="J177" s="326"/>
      <c r="K177" s="173">
        <f>K158+K166+K174+K176</f>
        <v>45738450</v>
      </c>
      <c r="L177" s="173">
        <f>L158+L166+L174+L176</f>
        <v>32509250</v>
      </c>
      <c r="M177" s="165"/>
    </row>
    <row r="178" spans="1:13" ht="10.5" x14ac:dyDescent="0.25">
      <c r="A178" s="324" t="s">
        <v>199</v>
      </c>
      <c r="B178" s="325"/>
      <c r="C178" s="325"/>
      <c r="D178" s="325"/>
      <c r="E178" s="325"/>
      <c r="F178" s="325"/>
      <c r="G178" s="325"/>
      <c r="H178" s="325"/>
      <c r="I178" s="325"/>
      <c r="J178" s="326"/>
      <c r="K178" s="173">
        <f>K74+K120+K154+K177</f>
        <v>700554652</v>
      </c>
      <c r="L178" s="173">
        <f>L155+L177</f>
        <v>358191852</v>
      </c>
      <c r="M178" s="165"/>
    </row>
    <row r="179" spans="1:13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8">K179</f>
        <v>21200</v>
      </c>
      <c r="M179" s="279">
        <f t="shared" ref="M179" si="29">IF(L179=0,0,K179/L179)</f>
        <v>1</v>
      </c>
    </row>
    <row r="180" spans="1:13" ht="10.5" x14ac:dyDescent="0.25">
      <c r="A180" s="342" t="s">
        <v>121</v>
      </c>
      <c r="B180" s="343"/>
      <c r="C180" s="316"/>
      <c r="D180" s="316"/>
      <c r="E180" s="316"/>
      <c r="F180" s="316"/>
      <c r="G180" s="316"/>
      <c r="H180" s="316"/>
      <c r="I180" s="316"/>
      <c r="J180" s="317"/>
      <c r="K180" s="176">
        <f>K179</f>
        <v>21200</v>
      </c>
      <c r="L180" s="176">
        <f>L179</f>
        <v>21200</v>
      </c>
      <c r="M180" s="272"/>
    </row>
    <row r="181" spans="1:13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30">IF(L181=0,0,K181/L181)</f>
        <v>9.4131428571428568</v>
      </c>
    </row>
    <row r="182" spans="1:13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30"/>
        <v>8.2074999999999996</v>
      </c>
    </row>
    <row r="183" spans="1:13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3" ht="12.75" customHeight="1" outlineLevel="1" x14ac:dyDescent="0.25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3" ht="12.75" customHeight="1" outlineLevel="1" x14ac:dyDescent="0.25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3" ht="12.75" customHeight="1" outlineLevel="1" x14ac:dyDescent="0.25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3" ht="12.75" customHeight="1" outlineLevel="1" x14ac:dyDescent="0.25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3" s="1" customFormat="1" ht="12.75" customHeight="1" outlineLevel="1" x14ac:dyDescent="0.25">
      <c r="A188" s="318" t="s">
        <v>121</v>
      </c>
      <c r="B188" s="319"/>
      <c r="C188" s="320"/>
      <c r="D188" s="320"/>
      <c r="E188" s="320"/>
      <c r="F188" s="320"/>
      <c r="G188" s="320"/>
      <c r="H188" s="320"/>
      <c r="I188" s="320"/>
      <c r="J188" s="321"/>
      <c r="K188" s="190">
        <f>SUM(K181:K187)</f>
        <v>50199600</v>
      </c>
      <c r="L188" s="190">
        <f>SUM(L181:L187)</f>
        <v>21500000</v>
      </c>
      <c r="M188" s="193"/>
    </row>
    <row r="189" spans="1:13" s="1" customFormat="1" ht="12.75" customHeight="1" outlineLevel="1" x14ac:dyDescent="0.25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3" s="1" customFormat="1" ht="12.75" customHeight="1" outlineLevel="1" x14ac:dyDescent="0.25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1">IF(L190=0,0,K190/L190)</f>
        <v>1.5830286410725167</v>
      </c>
    </row>
    <row r="191" spans="1:13" s="1" customFormat="1" ht="12.75" customHeight="1" outlineLevel="1" x14ac:dyDescent="0.25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1"/>
        <v>4.496666666666667</v>
      </c>
    </row>
    <row r="192" spans="1:13" s="1" customFormat="1" ht="11.5" customHeight="1" outlineLevel="1" x14ac:dyDescent="0.25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1"/>
        <v>0</v>
      </c>
    </row>
    <row r="193" spans="1:13" s="1" customFormat="1" ht="12.75" customHeight="1" outlineLevel="1" x14ac:dyDescent="0.25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1"/>
        <v>12.625</v>
      </c>
    </row>
    <row r="194" spans="1:13" s="1" customFormat="1" ht="12.75" customHeight="1" outlineLevel="1" x14ac:dyDescent="0.25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1"/>
        <v>0</v>
      </c>
    </row>
    <row r="195" spans="1:13" s="1" customFormat="1" ht="12.75" customHeight="1" outlineLevel="1" x14ac:dyDescent="0.25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1"/>
        <v>1.1156250000000001</v>
      </c>
    </row>
    <row r="196" spans="1:13" s="1" customFormat="1" ht="12.75" customHeight="1" outlineLevel="1" x14ac:dyDescent="0.25">
      <c r="A196" s="315" t="s">
        <v>121</v>
      </c>
      <c r="B196" s="316"/>
      <c r="C196" s="316"/>
      <c r="D196" s="316"/>
      <c r="E196" s="316"/>
      <c r="F196" s="316"/>
      <c r="G196" s="316"/>
      <c r="H196" s="316"/>
      <c r="I196" s="316"/>
      <c r="J196" s="317"/>
      <c r="K196" s="255">
        <f>SUM(K189:K195)</f>
        <v>15995400</v>
      </c>
      <c r="L196" s="255">
        <f>SUM(L189:L195)</f>
        <v>7025600</v>
      </c>
      <c r="M196" s="165"/>
    </row>
    <row r="197" spans="1:13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2">IF(L197=0,0,K197/L197)</f>
        <v>164.78571428571428</v>
      </c>
    </row>
    <row r="198" spans="1:13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2"/>
        <v>2.5514999999999999</v>
      </c>
    </row>
    <row r="199" spans="1:13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3" ht="12.75" customHeight="1" outlineLevel="1" x14ac:dyDescent="0.25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3" ht="12.75" customHeight="1" outlineLevel="1" x14ac:dyDescent="0.25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3" ht="12.75" customHeight="1" outlineLevel="1" x14ac:dyDescent="0.25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3" ht="12.75" customHeight="1" outlineLevel="1" x14ac:dyDescent="0.25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3" s="1" customFormat="1" ht="12.75" customHeight="1" outlineLevel="1" x14ac:dyDescent="0.25">
      <c r="A204" s="318" t="s">
        <v>121</v>
      </c>
      <c r="B204" s="319"/>
      <c r="C204" s="320"/>
      <c r="D204" s="320"/>
      <c r="E204" s="320"/>
      <c r="F204" s="320"/>
      <c r="G204" s="320"/>
      <c r="H204" s="320"/>
      <c r="I204" s="320"/>
      <c r="J204" s="321"/>
      <c r="K204" s="190">
        <f>SUM(K197:K203)</f>
        <v>49421400</v>
      </c>
      <c r="L204" s="190">
        <f>SUM(L197:L203)</f>
        <v>21364000</v>
      </c>
      <c r="M204" s="193"/>
    </row>
    <row r="205" spans="1:13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46168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3">K205</f>
        <v>JPY50.000.000.000</v>
      </c>
      <c r="M205" s="286"/>
    </row>
    <row r="206" spans="1:13" ht="12.75" customHeight="1" outlineLevel="1" x14ac:dyDescent="0.25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3"/>
        <v>5113330</v>
      </c>
      <c r="M206" s="188">
        <f t="shared" ref="M206" si="34">IF(L206=0,0,K206/L206)</f>
        <v>1</v>
      </c>
    </row>
    <row r="207" spans="1:13" ht="12.75" customHeight="1" outlineLevel="1" x14ac:dyDescent="0.25">
      <c r="A207" s="189"/>
      <c r="B207" s="185">
        <v>45439</v>
      </c>
      <c r="C207" s="210"/>
      <c r="D207" s="184" t="s">
        <v>213</v>
      </c>
      <c r="E207" s="185">
        <v>46899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3"/>
        <v>JPY88.000.000.000</v>
      </c>
      <c r="M207" s="212"/>
    </row>
    <row r="208" spans="1:13" ht="12.75" customHeight="1" outlineLevel="1" x14ac:dyDescent="0.25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3"/>
        <v>8999460.8000000007</v>
      </c>
      <c r="M208" s="188">
        <f t="shared" ref="M208" si="35">IF(L208=0,0,K208/L208)</f>
        <v>1</v>
      </c>
    </row>
    <row r="209" spans="1:13" ht="12.75" customHeight="1" outlineLevel="1" x14ac:dyDescent="0.25">
      <c r="A209" s="189"/>
      <c r="B209" s="185">
        <v>45439</v>
      </c>
      <c r="C209" s="210"/>
      <c r="D209" s="184" t="s">
        <v>214</v>
      </c>
      <c r="E209" s="185">
        <v>47627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3"/>
        <v>JPY17.700.000.000</v>
      </c>
      <c r="M209" s="212"/>
    </row>
    <row r="210" spans="1:13" ht="12.75" customHeight="1" outlineLevel="1" x14ac:dyDescent="0.25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3"/>
        <v>1810118.82</v>
      </c>
      <c r="M210" s="188">
        <f t="shared" ref="M210" si="36">IF(L210=0,0,K210/L210)</f>
        <v>1</v>
      </c>
    </row>
    <row r="211" spans="1:13" ht="12.75" customHeight="1" outlineLevel="1" x14ac:dyDescent="0.25">
      <c r="A211" s="189"/>
      <c r="B211" s="185">
        <v>45439</v>
      </c>
      <c r="C211" s="210"/>
      <c r="D211" s="184" t="s">
        <v>215</v>
      </c>
      <c r="E211" s="185">
        <v>48725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222</v>
      </c>
      <c r="L211" s="285" t="str">
        <f t="shared" si="33"/>
        <v>JPY2.000.000.000</v>
      </c>
      <c r="M211" s="212"/>
    </row>
    <row r="212" spans="1:13" ht="12.75" customHeight="1" outlineLevel="1" x14ac:dyDescent="0.25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2000000000*102.2666/1000000</f>
        <v>204533.2</v>
      </c>
      <c r="L212" s="285">
        <f t="shared" si="33"/>
        <v>204533.2</v>
      </c>
      <c r="M212" s="188">
        <f t="shared" ref="M212" si="37">IF(L212=0,0,K212/L212)</f>
        <v>1</v>
      </c>
    </row>
    <row r="213" spans="1:13" ht="12.75" customHeight="1" outlineLevel="1" x14ac:dyDescent="0.25">
      <c r="A213" s="189"/>
      <c r="B213" s="185">
        <v>45439</v>
      </c>
      <c r="C213" s="210"/>
      <c r="D213" s="184" t="s">
        <v>216</v>
      </c>
      <c r="E213" s="185">
        <v>46899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223</v>
      </c>
      <c r="L213" s="285" t="str">
        <f t="shared" si="33"/>
        <v>JPY19.300.000.000</v>
      </c>
      <c r="M213" s="212"/>
    </row>
    <row r="214" spans="1:13" ht="12.75" customHeight="1" outlineLevel="1" x14ac:dyDescent="0.25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19300000000*102.2666/1000000</f>
        <v>1973745.38</v>
      </c>
      <c r="L214" s="285">
        <f t="shared" si="33"/>
        <v>1973745.38</v>
      </c>
      <c r="M214" s="188">
        <f t="shared" ref="M214" si="38">IF(L214=0,0,K214/L214)</f>
        <v>1</v>
      </c>
    </row>
    <row r="215" spans="1:13" ht="12.75" customHeight="1" outlineLevel="1" x14ac:dyDescent="0.25">
      <c r="A215" s="189"/>
      <c r="B215" s="185">
        <v>45439</v>
      </c>
      <c r="C215" s="210"/>
      <c r="D215" s="184" t="s">
        <v>217</v>
      </c>
      <c r="E215" s="185">
        <v>47627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3"/>
        <v>JPY6.800.000.000</v>
      </c>
      <c r="M215" s="212"/>
    </row>
    <row r="216" spans="1:13" ht="12.75" customHeight="1" outlineLevel="1" x14ac:dyDescent="0.25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3"/>
        <v>695412.88</v>
      </c>
      <c r="M216" s="188">
        <f t="shared" ref="M216" si="39">IF(L216=0,0,K216/L216)</f>
        <v>1</v>
      </c>
    </row>
    <row r="217" spans="1:13" ht="12.75" customHeight="1" outlineLevel="1" x14ac:dyDescent="0.25">
      <c r="A217" s="189"/>
      <c r="B217" s="185">
        <v>45439</v>
      </c>
      <c r="C217" s="210"/>
      <c r="D217" s="184" t="s">
        <v>218</v>
      </c>
      <c r="E217" s="185">
        <v>46899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3"/>
        <v>JPY16.200.000.000</v>
      </c>
      <c r="M217" s="212"/>
    </row>
    <row r="218" spans="1:13" ht="12.75" customHeight="1" outlineLevel="1" x14ac:dyDescent="0.25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3"/>
        <v>1656718.92</v>
      </c>
      <c r="M218" s="188">
        <f t="shared" ref="M218" si="40">IF(L218=0,0,K218/L218)</f>
        <v>1</v>
      </c>
    </row>
    <row r="219" spans="1:13" s="1" customFormat="1" ht="12.75" customHeight="1" outlineLevel="1" x14ac:dyDescent="0.25">
      <c r="A219" s="318" t="s">
        <v>121</v>
      </c>
      <c r="B219" s="344"/>
      <c r="C219" s="320"/>
      <c r="D219" s="320"/>
      <c r="E219" s="320"/>
      <c r="F219" s="320"/>
      <c r="G219" s="320"/>
      <c r="H219" s="320"/>
      <c r="I219" s="320"/>
      <c r="J219" s="321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13" s="1" customFormat="1" ht="12.75" customHeight="1" outlineLevel="1" x14ac:dyDescent="0.25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13" s="1" customFormat="1" ht="12.75" customHeight="1" outlineLevel="1" x14ac:dyDescent="0.25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13" s="1" customFormat="1" ht="12.75" customHeight="1" outlineLevel="1" x14ac:dyDescent="0.25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13" s="1" customFormat="1" ht="12.75" customHeight="1" outlineLevel="1" x14ac:dyDescent="0.25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13" s="1" customFormat="1" ht="12.75" customHeight="1" outlineLevel="1" x14ac:dyDescent="0.25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3" s="1" customFormat="1" ht="12.75" customHeight="1" outlineLevel="1" x14ac:dyDescent="0.25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3" s="1" customFormat="1" ht="12.75" customHeight="1" outlineLevel="1" x14ac:dyDescent="0.25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3" s="1" customFormat="1" ht="12.75" customHeight="1" outlineLevel="1" x14ac:dyDescent="0.25">
      <c r="A227" s="315" t="s">
        <v>121</v>
      </c>
      <c r="B227" s="316"/>
      <c r="C227" s="316"/>
      <c r="D227" s="316"/>
      <c r="E227" s="316"/>
      <c r="F227" s="316"/>
      <c r="G227" s="316"/>
      <c r="H227" s="316"/>
      <c r="I227" s="316"/>
      <c r="J227" s="317"/>
      <c r="K227" s="255">
        <f>SUM(K220:K226)</f>
        <v>16501000</v>
      </c>
      <c r="L227" s="255">
        <f>SUM(L220:L226)</f>
        <v>8100000</v>
      </c>
      <c r="M227" s="165"/>
    </row>
    <row r="228" spans="1:13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3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3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3" ht="12.75" customHeight="1" outlineLevel="1" x14ac:dyDescent="0.25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3" ht="12.75" customHeight="1" outlineLevel="1" x14ac:dyDescent="0.25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3" ht="12.75" customHeight="1" outlineLevel="1" x14ac:dyDescent="0.25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3" ht="12.75" customHeight="1" outlineLevel="1" x14ac:dyDescent="0.25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3" ht="12.75" customHeight="1" outlineLevel="1" x14ac:dyDescent="0.25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3" s="1" customFormat="1" ht="12.75" customHeight="1" outlineLevel="1" x14ac:dyDescent="0.25">
      <c r="A236" s="318" t="s">
        <v>121</v>
      </c>
      <c r="B236" s="319"/>
      <c r="C236" s="320"/>
      <c r="D236" s="320"/>
      <c r="E236" s="320"/>
      <c r="F236" s="320"/>
      <c r="G236" s="320"/>
      <c r="H236" s="320"/>
      <c r="I236" s="320"/>
      <c r="J236" s="321"/>
      <c r="K236" s="190">
        <f>SUM(K228:K235)</f>
        <v>47114700</v>
      </c>
      <c r="L236" s="190">
        <f>SUM(L228:L235)</f>
        <v>22000000</v>
      </c>
      <c r="M236" s="193"/>
    </row>
    <row r="237" spans="1:13" ht="10.5" x14ac:dyDescent="0.25">
      <c r="A237" s="324" t="s">
        <v>202</v>
      </c>
      <c r="B237" s="325"/>
      <c r="C237" s="325"/>
      <c r="D237" s="325"/>
      <c r="E237" s="325"/>
      <c r="F237" s="325"/>
      <c r="G237" s="325"/>
      <c r="H237" s="325"/>
      <c r="I237" s="325"/>
      <c r="J237" s="326"/>
      <c r="K237" s="173">
        <f>K188+K196+K204+K236+K227+K219+K180</f>
        <v>199706620</v>
      </c>
      <c r="L237" s="173">
        <f>L188+L196+L204+L236+L227+L219+L180</f>
        <v>100464120</v>
      </c>
      <c r="M237" s="165"/>
    </row>
    <row r="238" spans="1:13" ht="10.5" x14ac:dyDescent="0.25">
      <c r="A238" s="324" t="s">
        <v>207</v>
      </c>
      <c r="B238" s="325"/>
      <c r="C238" s="325"/>
      <c r="D238" s="325"/>
      <c r="E238" s="325"/>
      <c r="F238" s="325"/>
      <c r="G238" s="325"/>
      <c r="H238" s="325"/>
      <c r="I238" s="325"/>
      <c r="J238" s="326"/>
      <c r="K238" s="173">
        <f>K178+K237</f>
        <v>900261272</v>
      </c>
      <c r="L238" s="173">
        <f>L178+L237</f>
        <v>458655972</v>
      </c>
      <c r="M238" s="165"/>
    </row>
    <row r="239" spans="1:13" x14ac:dyDescent="0.2">
      <c r="A239" s="164">
        <v>45447</v>
      </c>
      <c r="B239" s="164">
        <v>45388</v>
      </c>
      <c r="C239" s="160" t="s">
        <v>136</v>
      </c>
      <c r="D239" s="172" t="s">
        <v>187</v>
      </c>
      <c r="E239" s="158">
        <v>45628</v>
      </c>
      <c r="F239" s="166" t="s">
        <v>128</v>
      </c>
      <c r="G239" s="258">
        <v>6.5000000000000002E-2</v>
      </c>
      <c r="H239" s="166">
        <v>6.6000000000000003E-2</v>
      </c>
      <c r="I239" s="166">
        <v>6.5887500000000002E-2</v>
      </c>
      <c r="J239" s="166">
        <v>6.6000000000000003E-2</v>
      </c>
      <c r="K239" s="256">
        <v>2204500</v>
      </c>
      <c r="L239" s="257">
        <v>800000</v>
      </c>
      <c r="M239" s="170">
        <f>IF(L239=0,0,K239/L239)</f>
        <v>2.7556250000000002</v>
      </c>
    </row>
    <row r="240" spans="1:13" x14ac:dyDescent="0.2">
      <c r="A240" s="164"/>
      <c r="B240" s="164"/>
      <c r="C240" s="160"/>
      <c r="D240" s="172" t="s">
        <v>209</v>
      </c>
      <c r="E240" s="158">
        <v>45719</v>
      </c>
      <c r="F240" s="166" t="s">
        <v>128</v>
      </c>
      <c r="G240" s="166">
        <v>6.6799999999999998E-2</v>
      </c>
      <c r="H240" s="166">
        <v>6.8500000000000005E-2</v>
      </c>
      <c r="I240" s="178">
        <v>6.7857700000000007E-2</v>
      </c>
      <c r="J240" s="180">
        <v>6.8000000000000005E-2</v>
      </c>
      <c r="K240" s="256">
        <v>3733000</v>
      </c>
      <c r="L240" s="257">
        <v>2350000</v>
      </c>
      <c r="M240" s="170">
        <f t="shared" ref="M240:M245" si="44">IF(L240=0,0,K240/L240)</f>
        <v>1.5885106382978724</v>
      </c>
    </row>
    <row r="241" spans="1:13" x14ac:dyDescent="0.2">
      <c r="A241" s="164"/>
      <c r="B241" s="158"/>
      <c r="C241" s="160"/>
      <c r="D241" s="172" t="s">
        <v>150</v>
      </c>
      <c r="E241" s="158">
        <v>46218</v>
      </c>
      <c r="F241" s="166">
        <v>4.8750000000000002E-2</v>
      </c>
      <c r="G241" s="166">
        <v>6.8099999999999994E-2</v>
      </c>
      <c r="H241" s="166">
        <v>7.0000000000000007E-2</v>
      </c>
      <c r="I241" s="175">
        <v>6.8526799999999999E-2</v>
      </c>
      <c r="J241" s="180">
        <v>6.8699999999999997E-2</v>
      </c>
      <c r="K241" s="256">
        <v>9117000</v>
      </c>
      <c r="L241" s="256">
        <v>2400000</v>
      </c>
      <c r="M241" s="170">
        <f t="shared" si="44"/>
        <v>3.7987500000000001</v>
      </c>
    </row>
    <row r="242" spans="1:13" ht="10.5" x14ac:dyDescent="0.25">
      <c r="A242" s="156"/>
      <c r="B242" s="156"/>
      <c r="C242" s="156"/>
      <c r="D242" s="2" t="s">
        <v>151</v>
      </c>
      <c r="E242" s="158">
        <v>46949</v>
      </c>
      <c r="F242" s="177">
        <v>5.8749999999999997E-2</v>
      </c>
      <c r="G242" s="166">
        <v>6.7299999999999999E-2</v>
      </c>
      <c r="H242" s="166">
        <v>7.0000000000000007E-2</v>
      </c>
      <c r="I242" s="175">
        <v>6.8076700000000004E-2</v>
      </c>
      <c r="J242" s="166">
        <v>6.8099999999999994E-2</v>
      </c>
      <c r="K242" s="256">
        <v>1358000</v>
      </c>
      <c r="L242" s="256">
        <v>150000</v>
      </c>
      <c r="M242" s="170">
        <f t="shared" si="44"/>
        <v>9.0533333333333328</v>
      </c>
    </row>
    <row r="243" spans="1:13" ht="10.5" x14ac:dyDescent="0.25">
      <c r="A243" s="156"/>
      <c r="B243" s="156"/>
      <c r="C243" s="156"/>
      <c r="D243" s="172" t="s">
        <v>139</v>
      </c>
      <c r="E243" s="158">
        <v>47376</v>
      </c>
      <c r="F243" s="166">
        <v>6.6250000000000003E-2</v>
      </c>
      <c r="G243" s="166">
        <v>6.6900000000000001E-2</v>
      </c>
      <c r="H243" s="166">
        <v>6.9500000000000006E-2</v>
      </c>
      <c r="I243" s="175">
        <v>6.7898200000000006E-2</v>
      </c>
      <c r="J243" s="175">
        <v>6.8400000000000002E-2</v>
      </c>
      <c r="K243" s="256">
        <v>3273000</v>
      </c>
      <c r="L243" s="256">
        <v>2600000</v>
      </c>
      <c r="M243" s="170">
        <f t="shared" si="44"/>
        <v>1.2588461538461539</v>
      </c>
    </row>
    <row r="244" spans="1:13" ht="10.5" x14ac:dyDescent="0.25">
      <c r="A244" s="156"/>
      <c r="B244" s="156"/>
      <c r="C244" s="156"/>
      <c r="D244" s="172" t="s">
        <v>53</v>
      </c>
      <c r="E244" s="158">
        <v>50086</v>
      </c>
      <c r="F244" s="166">
        <v>6.0999999999999999E-2</v>
      </c>
      <c r="G244" s="166">
        <v>6.8000000000000005E-2</v>
      </c>
      <c r="H244" s="166">
        <v>7.1999999999999995E-2</v>
      </c>
      <c r="I244" s="175">
        <v>6.8798600000000001E-2</v>
      </c>
      <c r="J244" s="175">
        <v>6.9000000000000006E-2</v>
      </c>
      <c r="K244" s="256">
        <v>772000</v>
      </c>
      <c r="L244" s="256">
        <v>300000</v>
      </c>
      <c r="M244" s="170">
        <f t="shared" si="44"/>
        <v>2.5733333333333333</v>
      </c>
    </row>
    <row r="245" spans="1:13" ht="10.5" x14ac:dyDescent="0.25">
      <c r="A245" s="181"/>
      <c r="B245" s="156"/>
      <c r="C245" s="182"/>
      <c r="D245" s="172" t="s">
        <v>142</v>
      </c>
      <c r="E245" s="158">
        <v>54772</v>
      </c>
      <c r="F245" s="166">
        <v>6.8750000000000006E-2</v>
      </c>
      <c r="G245" s="166">
        <v>7.0900000000000005E-2</v>
      </c>
      <c r="H245" s="166">
        <v>7.2999999999999995E-2</v>
      </c>
      <c r="I245" s="175">
        <v>7.1099099999999998E-2</v>
      </c>
      <c r="J245" s="175">
        <v>7.1199999999999999E-2</v>
      </c>
      <c r="K245" s="256">
        <v>5750000</v>
      </c>
      <c r="L245" s="256">
        <v>1400000</v>
      </c>
      <c r="M245" s="170">
        <f t="shared" si="44"/>
        <v>4.1071428571428568</v>
      </c>
    </row>
    <row r="246" spans="1:13" ht="10.5" x14ac:dyDescent="0.25">
      <c r="A246" s="315" t="s">
        <v>121</v>
      </c>
      <c r="B246" s="316"/>
      <c r="C246" s="316"/>
      <c r="D246" s="316"/>
      <c r="E246" s="316"/>
      <c r="F246" s="316"/>
      <c r="G246" s="316"/>
      <c r="H246" s="316"/>
      <c r="I246" s="316"/>
      <c r="J246" s="317"/>
      <c r="K246" s="255">
        <f>SUM(K239:K245)</f>
        <v>26207500</v>
      </c>
      <c r="L246" s="255">
        <f>SUM(L239:L245)</f>
        <v>10000000</v>
      </c>
      <c r="M246" s="165"/>
    </row>
    <row r="247" spans="1:13" x14ac:dyDescent="0.2">
      <c r="A247" s="259">
        <v>45446</v>
      </c>
      <c r="B247" s="260">
        <v>45448</v>
      </c>
      <c r="C247" s="261" t="s">
        <v>155</v>
      </c>
      <c r="D247" s="172" t="s">
        <v>226</v>
      </c>
      <c r="E247" s="158">
        <v>46152</v>
      </c>
      <c r="F247" s="166">
        <v>6.4000000000000001E-2</v>
      </c>
      <c r="G247" s="178"/>
      <c r="H247" s="178"/>
      <c r="I247" s="262"/>
      <c r="J247" s="262"/>
      <c r="K247" s="256">
        <v>14569758</v>
      </c>
      <c r="L247" s="256">
        <v>14569758</v>
      </c>
      <c r="M247" s="264">
        <f t="shared" ref="M247:M248" si="45">IF(L247=0,0,K247/L247)</f>
        <v>1</v>
      </c>
    </row>
    <row r="248" spans="1:13" x14ac:dyDescent="0.2">
      <c r="A248" s="259"/>
      <c r="B248" s="273"/>
      <c r="C248" s="261"/>
      <c r="D248" s="172" t="s">
        <v>227</v>
      </c>
      <c r="E248" s="158">
        <v>46883</v>
      </c>
      <c r="F248" s="166">
        <v>6.5500000000000003E-2</v>
      </c>
      <c r="G248" s="166"/>
      <c r="H248" s="166"/>
      <c r="I248" s="178"/>
      <c r="J248" s="180"/>
      <c r="K248" s="256">
        <v>5076671</v>
      </c>
      <c r="L248" s="256">
        <v>5076671</v>
      </c>
      <c r="M248" s="271">
        <f t="shared" si="45"/>
        <v>1</v>
      </c>
    </row>
    <row r="249" spans="1:13" ht="10.5" x14ac:dyDescent="0.25">
      <c r="A249" s="315" t="s">
        <v>121</v>
      </c>
      <c r="B249" s="343"/>
      <c r="C249" s="316"/>
      <c r="D249" s="316"/>
      <c r="E249" s="316"/>
      <c r="F249" s="316"/>
      <c r="G249" s="316"/>
      <c r="H249" s="316"/>
      <c r="I249" s="316"/>
      <c r="J249" s="317"/>
      <c r="K249" s="176">
        <f>SUM(K247:K248)</f>
        <v>19646429</v>
      </c>
      <c r="L249" s="176">
        <f>SUM(L247:L248)</f>
        <v>19646429</v>
      </c>
      <c r="M249" s="272"/>
    </row>
    <row r="250" spans="1:13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3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3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3" ht="12.75" customHeight="1" outlineLevel="1" x14ac:dyDescent="0.25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3" ht="12.75" customHeight="1" outlineLevel="1" x14ac:dyDescent="0.25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3" ht="12.75" customHeight="1" outlineLevel="1" x14ac:dyDescent="0.25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3" ht="12.75" customHeight="1" outlineLevel="1" x14ac:dyDescent="0.25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3" s="1" customFormat="1" ht="12.75" customHeight="1" outlineLevel="1" x14ac:dyDescent="0.25">
      <c r="A257" s="318" t="s">
        <v>121</v>
      </c>
      <c r="B257" s="319"/>
      <c r="C257" s="320"/>
      <c r="D257" s="320"/>
      <c r="E257" s="320"/>
      <c r="F257" s="320"/>
      <c r="G257" s="320"/>
      <c r="H257" s="320"/>
      <c r="I257" s="320"/>
      <c r="J257" s="321"/>
      <c r="K257" s="190">
        <f>SUM(K250:K256)</f>
        <v>42961200</v>
      </c>
      <c r="L257" s="190">
        <f>SUM(L250:L256)</f>
        <v>22000000</v>
      </c>
      <c r="M257" s="193"/>
    </row>
    <row r="258" spans="1:13" s="1" customFormat="1" ht="12.75" customHeight="1" outlineLevel="1" x14ac:dyDescent="0.25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3" s="1" customFormat="1" ht="12.75" customHeight="1" outlineLevel="1" x14ac:dyDescent="0.25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3" s="1" customFormat="1" ht="12.75" customHeight="1" outlineLevel="1" x14ac:dyDescent="0.25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3" s="1" customFormat="1" ht="12.75" customHeight="1" outlineLevel="1" x14ac:dyDescent="0.25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3" s="1" customFormat="1" ht="12.75" customHeight="1" outlineLevel="1" x14ac:dyDescent="0.25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3" s="1" customFormat="1" ht="12.75" customHeight="1" outlineLevel="1" x14ac:dyDescent="0.25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3" s="1" customFormat="1" ht="12.75" customHeight="1" outlineLevel="1" x14ac:dyDescent="0.25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3" s="1" customFormat="1" ht="12.75" customHeight="1" outlineLevel="1" x14ac:dyDescent="0.25">
      <c r="A265" s="315" t="s">
        <v>121</v>
      </c>
      <c r="B265" s="316"/>
      <c r="C265" s="316"/>
      <c r="D265" s="316"/>
      <c r="E265" s="316"/>
      <c r="F265" s="316"/>
      <c r="G265" s="316"/>
      <c r="H265" s="316"/>
      <c r="I265" s="316"/>
      <c r="J265" s="317"/>
      <c r="K265" s="255">
        <f>SUM(K258:K264)</f>
        <v>16337600</v>
      </c>
      <c r="L265" s="255">
        <f>SUM(L258:L264)</f>
        <v>8050000</v>
      </c>
      <c r="M265" s="165"/>
    </row>
    <row r="266" spans="1:13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3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3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3" ht="12.75" customHeight="1" outlineLevel="1" x14ac:dyDescent="0.25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3" ht="12.75" customHeight="1" outlineLevel="1" x14ac:dyDescent="0.25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3" ht="12.75" customHeight="1" outlineLevel="1" x14ac:dyDescent="0.25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3" ht="12.75" customHeight="1" outlineLevel="1" x14ac:dyDescent="0.25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3" s="1" customFormat="1" ht="12.75" customHeight="1" outlineLevel="1" x14ac:dyDescent="0.25">
      <c r="A273" s="318" t="s">
        <v>121</v>
      </c>
      <c r="B273" s="319"/>
      <c r="C273" s="320"/>
      <c r="D273" s="320"/>
      <c r="E273" s="320"/>
      <c r="F273" s="320"/>
      <c r="G273" s="320"/>
      <c r="H273" s="320"/>
      <c r="I273" s="320"/>
      <c r="J273" s="321"/>
      <c r="K273" s="190">
        <f>SUM(K266:K272)</f>
        <v>56388400</v>
      </c>
      <c r="L273" s="190">
        <f>SUM(L266:L272)</f>
        <v>23000000</v>
      </c>
      <c r="M273" s="193"/>
    </row>
    <row r="274" spans="1:13" s="1" customFormat="1" ht="12.75" customHeight="1" outlineLevel="1" x14ac:dyDescent="0.25">
      <c r="A274" s="339" t="s">
        <v>208</v>
      </c>
      <c r="B274" s="340"/>
      <c r="C274" s="340"/>
      <c r="D274" s="340"/>
      <c r="E274" s="340"/>
      <c r="F274" s="340"/>
      <c r="G274" s="340"/>
      <c r="H274" s="340"/>
      <c r="I274" s="340"/>
      <c r="J274" s="341"/>
      <c r="K274" s="275">
        <f>K246+K249+K257+K265+K273</f>
        <v>161541129</v>
      </c>
      <c r="L274" s="275">
        <f>L246+L249+L257+L265+L273</f>
        <v>82696429</v>
      </c>
      <c r="M274" s="276"/>
    </row>
    <row r="275" spans="1:13" s="1" customFormat="1" ht="12.75" customHeight="1" outlineLevel="1" x14ac:dyDescent="0.25">
      <c r="A275" s="339" t="s">
        <v>229</v>
      </c>
      <c r="B275" s="340"/>
      <c r="C275" s="340"/>
      <c r="D275" s="340"/>
      <c r="E275" s="340"/>
      <c r="F275" s="340"/>
      <c r="G275" s="340"/>
      <c r="H275" s="340"/>
      <c r="I275" s="340"/>
      <c r="J275" s="341"/>
      <c r="K275" s="275">
        <f>K238+K274</f>
        <v>1061802401</v>
      </c>
      <c r="L275" s="275">
        <f>L238+L274</f>
        <v>541352401</v>
      </c>
      <c r="M275" s="213"/>
    </row>
    <row r="276" spans="1:13" s="1" customFormat="1" ht="12.75" customHeight="1" outlineLevel="1" x14ac:dyDescent="0.25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3" s="1" customFormat="1" ht="12.75" customHeight="1" outlineLevel="1" x14ac:dyDescent="0.25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3" s="1" customFormat="1" ht="12.75" customHeight="1" outlineLevel="1" x14ac:dyDescent="0.25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3" s="1" customFormat="1" ht="12.75" customHeight="1" outlineLevel="1" x14ac:dyDescent="0.25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3" s="1" customFormat="1" ht="12.75" customHeight="1" outlineLevel="1" x14ac:dyDescent="0.25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3" s="1" customFormat="1" ht="12.75" customHeight="1" outlineLevel="1" x14ac:dyDescent="0.25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3" s="1" customFormat="1" ht="12.75" customHeight="1" outlineLevel="1" x14ac:dyDescent="0.25">
      <c r="A282" s="315" t="s">
        <v>121</v>
      </c>
      <c r="B282" s="316"/>
      <c r="C282" s="316"/>
      <c r="D282" s="316"/>
      <c r="E282" s="316"/>
      <c r="F282" s="316"/>
      <c r="G282" s="316"/>
      <c r="H282" s="316"/>
      <c r="I282" s="316"/>
      <c r="J282" s="317"/>
      <c r="K282" s="255">
        <f>K277+K279+K281</f>
        <v>38434250</v>
      </c>
      <c r="L282" s="255">
        <f>L277+L279+L281</f>
        <v>38434250</v>
      </c>
      <c r="M282" s="165"/>
    </row>
    <row r="283" spans="1:13" s="1" customFormat="1" ht="12.75" customHeight="1" outlineLevel="1" x14ac:dyDescent="0.25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3" s="1" customFormat="1" ht="12.75" customHeight="1" outlineLevel="1" x14ac:dyDescent="0.25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3" s="1" customFormat="1" ht="12.75" customHeight="1" outlineLevel="1" x14ac:dyDescent="0.25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3" s="1" customFormat="1" ht="12.75" customHeight="1" outlineLevel="1" x14ac:dyDescent="0.25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3" s="1" customFormat="1" ht="12.75" customHeight="1" outlineLevel="1" x14ac:dyDescent="0.25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3" s="1" customFormat="1" ht="12.75" customHeight="1" outlineLevel="1" x14ac:dyDescent="0.25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3" s="1" customFormat="1" ht="12.75" customHeight="1" outlineLevel="1" x14ac:dyDescent="0.25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3" s="1" customFormat="1" ht="12.75" customHeight="1" outlineLevel="1" x14ac:dyDescent="0.25">
      <c r="A290" s="315" t="s">
        <v>121</v>
      </c>
      <c r="B290" s="316"/>
      <c r="C290" s="316"/>
      <c r="D290" s="316"/>
      <c r="E290" s="316"/>
      <c r="F290" s="316"/>
      <c r="G290" s="316"/>
      <c r="H290" s="316"/>
      <c r="I290" s="316"/>
      <c r="J290" s="317"/>
      <c r="K290" s="255">
        <f>SUM(K283:K289)</f>
        <v>17994700</v>
      </c>
      <c r="L290" s="255">
        <f>SUM(L283:L289)</f>
        <v>7184000</v>
      </c>
      <c r="M290" s="165"/>
    </row>
    <row r="291" spans="1:13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46433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3" ht="12.75" customHeight="1" x14ac:dyDescent="0.2">
      <c r="A292" s="245"/>
      <c r="B292" s="246"/>
      <c r="C292" s="247"/>
      <c r="D292" s="248" t="s">
        <v>239</v>
      </c>
      <c r="E292" s="249">
        <v>47529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3" ht="12" customHeight="1" x14ac:dyDescent="0.25">
      <c r="A293" s="322" t="s">
        <v>121</v>
      </c>
      <c r="B293" s="319"/>
      <c r="C293" s="319"/>
      <c r="D293" s="319"/>
      <c r="E293" s="319"/>
      <c r="F293" s="319"/>
      <c r="G293" s="319"/>
      <c r="H293" s="319"/>
      <c r="I293" s="319"/>
      <c r="J293" s="323"/>
      <c r="K293" s="254">
        <f>SUM(K291:K292)</f>
        <v>19454494</v>
      </c>
      <c r="L293" s="254">
        <f>SUM(L291:L292)</f>
        <v>19454494</v>
      </c>
      <c r="M293" s="213"/>
    </row>
    <row r="294" spans="1:13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3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3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3" ht="12.75" customHeight="1" outlineLevel="1" x14ac:dyDescent="0.25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3" ht="12.75" customHeight="1" outlineLevel="1" x14ac:dyDescent="0.25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3" ht="12.75" customHeight="1" outlineLevel="1" x14ac:dyDescent="0.25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3" ht="12.75" customHeight="1" outlineLevel="1" x14ac:dyDescent="0.25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3" s="1" customFormat="1" ht="12.75" customHeight="1" outlineLevel="1" x14ac:dyDescent="0.25">
      <c r="A301" s="318" t="s">
        <v>121</v>
      </c>
      <c r="B301" s="319"/>
      <c r="C301" s="320"/>
      <c r="D301" s="320"/>
      <c r="E301" s="320"/>
      <c r="F301" s="320"/>
      <c r="G301" s="320"/>
      <c r="H301" s="320"/>
      <c r="I301" s="320"/>
      <c r="J301" s="321"/>
      <c r="K301" s="190">
        <f>SUM(K294:K300)</f>
        <v>48350400</v>
      </c>
      <c r="L301" s="190">
        <f>SUM(L294:L300)</f>
        <v>24000000</v>
      </c>
      <c r="M301" s="193"/>
    </row>
    <row r="302" spans="1:13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3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3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3" ht="10.5" x14ac:dyDescent="0.25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3" ht="10.5" x14ac:dyDescent="0.25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3" ht="10.5" x14ac:dyDescent="0.25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3" ht="10.5" x14ac:dyDescent="0.25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3" ht="10.5" x14ac:dyDescent="0.25">
      <c r="A309" s="315" t="s">
        <v>121</v>
      </c>
      <c r="B309" s="316"/>
      <c r="C309" s="316"/>
      <c r="D309" s="316"/>
      <c r="E309" s="316"/>
      <c r="F309" s="316"/>
      <c r="G309" s="316"/>
      <c r="H309" s="316"/>
      <c r="I309" s="316"/>
      <c r="J309" s="317"/>
      <c r="K309" s="255">
        <f>SUM(K302:K308)</f>
        <v>27706400</v>
      </c>
      <c r="L309" s="255">
        <f>SUM(L302:L308)</f>
        <v>10000000</v>
      </c>
      <c r="M309" s="165"/>
    </row>
    <row r="310" spans="1:13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3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3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3" ht="12.75" customHeight="1" outlineLevel="1" x14ac:dyDescent="0.25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3" ht="12.75" customHeight="1" outlineLevel="1" x14ac:dyDescent="0.25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7.1399000000000004E-2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3" ht="12.75" customHeight="1" outlineLevel="1" x14ac:dyDescent="0.25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7.1468900000000002E-2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3" ht="12.75" customHeight="1" outlineLevel="1" x14ac:dyDescent="0.25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7.1297899999999997E-2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3" s="1" customFormat="1" ht="12.75" customHeight="1" outlineLevel="1" x14ac:dyDescent="0.25">
      <c r="A317" s="318" t="s">
        <v>121</v>
      </c>
      <c r="B317" s="319"/>
      <c r="C317" s="320"/>
      <c r="D317" s="320"/>
      <c r="E317" s="320"/>
      <c r="F317" s="320"/>
      <c r="G317" s="320"/>
      <c r="H317" s="320"/>
      <c r="I317" s="320"/>
      <c r="J317" s="321"/>
      <c r="K317" s="190">
        <f>SUM(K310:K316)</f>
        <v>57190200</v>
      </c>
      <c r="L317" s="190">
        <f>SUM(L310:L316)</f>
        <v>22000000</v>
      </c>
      <c r="M317" s="193"/>
    </row>
    <row r="318" spans="1:13" ht="10.5" x14ac:dyDescent="0.25">
      <c r="A318" s="324" t="s">
        <v>235</v>
      </c>
      <c r="B318" s="325"/>
      <c r="C318" s="325"/>
      <c r="D318" s="325"/>
      <c r="E318" s="325"/>
      <c r="F318" s="325"/>
      <c r="G318" s="325"/>
      <c r="H318" s="325"/>
      <c r="I318" s="325"/>
      <c r="J318" s="326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3" ht="10.5" x14ac:dyDescent="0.25">
      <c r="A319" s="324" t="s">
        <v>243</v>
      </c>
      <c r="B319" s="325"/>
      <c r="C319" s="325"/>
      <c r="D319" s="325"/>
      <c r="E319" s="325"/>
      <c r="F319" s="325"/>
      <c r="G319" s="325"/>
      <c r="H319" s="325"/>
      <c r="I319" s="325"/>
      <c r="J319" s="326"/>
      <c r="K319" s="173">
        <f>K275+K318</f>
        <v>1270932845</v>
      </c>
      <c r="L319" s="173">
        <f>L275+L318</f>
        <v>662425145</v>
      </c>
      <c r="M319" s="165"/>
    </row>
    <row r="320" spans="1:13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3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3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3" ht="10.5" x14ac:dyDescent="0.25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3" ht="10.5" x14ac:dyDescent="0.25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3" ht="10.5" x14ac:dyDescent="0.25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3" ht="10.5" x14ac:dyDescent="0.25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3" ht="10.5" x14ac:dyDescent="0.25">
      <c r="A327" s="315" t="s">
        <v>121</v>
      </c>
      <c r="B327" s="316"/>
      <c r="C327" s="316"/>
      <c r="D327" s="316"/>
      <c r="E327" s="316"/>
      <c r="F327" s="316"/>
      <c r="G327" s="316"/>
      <c r="H327" s="316"/>
      <c r="I327" s="316"/>
      <c r="J327" s="317"/>
      <c r="K327" s="255">
        <f>SUM(K320:K326)</f>
        <v>24687600</v>
      </c>
      <c r="L327" s="255">
        <f>SUM(L320:L326)</f>
        <v>8000000</v>
      </c>
      <c r="M327" s="165"/>
    </row>
    <row r="328" spans="1:13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3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3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3" ht="12.75" customHeight="1" outlineLevel="1" x14ac:dyDescent="0.25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3" ht="12.75" customHeight="1" outlineLevel="1" x14ac:dyDescent="0.25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3" ht="12.75" customHeight="1" outlineLevel="1" x14ac:dyDescent="0.25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3" ht="12.75" customHeight="1" outlineLevel="1" x14ac:dyDescent="0.25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3" ht="12.75" customHeight="1" outlineLevel="1" x14ac:dyDescent="0.25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3" s="1" customFormat="1" ht="12.75" customHeight="1" outlineLevel="1" x14ac:dyDescent="0.25">
      <c r="A336" s="318" t="s">
        <v>121</v>
      </c>
      <c r="B336" s="319"/>
      <c r="C336" s="320"/>
      <c r="D336" s="320"/>
      <c r="E336" s="320"/>
      <c r="F336" s="320"/>
      <c r="G336" s="320"/>
      <c r="H336" s="320"/>
      <c r="I336" s="320"/>
      <c r="J336" s="321"/>
      <c r="K336" s="190">
        <f>SUM(K328:K335)</f>
        <v>66993800</v>
      </c>
      <c r="L336" s="190">
        <f>SUM(L328:L335)</f>
        <v>23000000</v>
      </c>
      <c r="M336" s="193"/>
    </row>
    <row r="337" spans="1:13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3" ht="10.5" x14ac:dyDescent="0.25">
      <c r="A338" s="315" t="s">
        <v>121</v>
      </c>
      <c r="B338" s="316"/>
      <c r="C338" s="316"/>
      <c r="D338" s="316"/>
      <c r="E338" s="316"/>
      <c r="F338" s="316"/>
      <c r="G338" s="316"/>
      <c r="H338" s="316"/>
      <c r="I338" s="316"/>
      <c r="J338" s="317"/>
      <c r="K338" s="255">
        <f>K337</f>
        <v>600000</v>
      </c>
      <c r="L338" s="255">
        <f>L337</f>
        <v>600000</v>
      </c>
      <c r="M338" s="165"/>
    </row>
    <row r="339" spans="1:13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3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3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3" ht="10.5" x14ac:dyDescent="0.25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3" ht="10.5" x14ac:dyDescent="0.25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3" ht="10.5" x14ac:dyDescent="0.25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3" ht="10.5" x14ac:dyDescent="0.25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3" ht="10.5" x14ac:dyDescent="0.25">
      <c r="A346" s="315" t="s">
        <v>121</v>
      </c>
      <c r="B346" s="316"/>
      <c r="C346" s="316"/>
      <c r="D346" s="316"/>
      <c r="E346" s="316"/>
      <c r="F346" s="316"/>
      <c r="G346" s="316"/>
      <c r="H346" s="316"/>
      <c r="I346" s="316"/>
      <c r="J346" s="317"/>
      <c r="K346" s="255">
        <f>SUM(K339:K345)</f>
        <v>17968200</v>
      </c>
      <c r="L346" s="255">
        <f>SUM(L339:L345)</f>
        <v>8000000</v>
      </c>
      <c r="M346" s="165"/>
    </row>
    <row r="347" spans="1:13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3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3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3" ht="12.75" customHeight="1" outlineLevel="1" x14ac:dyDescent="0.25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3" ht="12.75" customHeight="1" outlineLevel="1" x14ac:dyDescent="0.25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3" ht="12.75" customHeight="1" outlineLevel="1" x14ac:dyDescent="0.25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3" ht="12.75" customHeight="1" outlineLevel="1" x14ac:dyDescent="0.25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3" s="1" customFormat="1" ht="12.75" customHeight="1" outlineLevel="1" x14ac:dyDescent="0.25">
      <c r="A354" s="318" t="s">
        <v>121</v>
      </c>
      <c r="B354" s="319"/>
      <c r="C354" s="320"/>
      <c r="D354" s="320"/>
      <c r="E354" s="320"/>
      <c r="F354" s="320"/>
      <c r="G354" s="320"/>
      <c r="H354" s="320"/>
      <c r="I354" s="320"/>
      <c r="J354" s="321"/>
      <c r="K354" s="190">
        <f>SUM(K347:K353)</f>
        <v>104074400</v>
      </c>
      <c r="L354" s="190">
        <f>SUM(L347:L353)</f>
        <v>27000000</v>
      </c>
      <c r="M354" s="193"/>
    </row>
    <row r="355" spans="1:13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3" ht="10.5" x14ac:dyDescent="0.25">
      <c r="A356" s="318" t="s">
        <v>121</v>
      </c>
      <c r="B356" s="320"/>
      <c r="C356" s="320"/>
      <c r="D356" s="320"/>
      <c r="E356" s="320"/>
      <c r="F356" s="320"/>
      <c r="G356" s="320"/>
      <c r="H356" s="320"/>
      <c r="I356" s="320"/>
      <c r="J356" s="321"/>
      <c r="K356" s="275">
        <f>K355</f>
        <v>3000000</v>
      </c>
      <c r="L356" s="275">
        <f>L355</f>
        <v>3000000</v>
      </c>
      <c r="M356" s="213"/>
    </row>
    <row r="357" spans="1:13" s="1" customFormat="1" ht="12.75" customHeight="1" outlineLevel="1" x14ac:dyDescent="0.25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3" s="1" customFormat="1" ht="12.75" customHeight="1" outlineLevel="1" x14ac:dyDescent="0.25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3" s="1" customFormat="1" ht="12.75" customHeight="1" outlineLevel="1" x14ac:dyDescent="0.25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3" s="1" customFormat="1" ht="12.75" customHeight="1" outlineLevel="1" x14ac:dyDescent="0.25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3" s="1" customFormat="1" ht="12.75" customHeight="1" outlineLevel="1" x14ac:dyDescent="0.25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3" s="1" customFormat="1" ht="12.75" customHeight="1" outlineLevel="1" x14ac:dyDescent="0.25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3" s="1" customFormat="1" ht="12.75" customHeight="1" outlineLevel="1" x14ac:dyDescent="0.25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3" ht="10.5" x14ac:dyDescent="0.25">
      <c r="A364" s="315" t="s">
        <v>121</v>
      </c>
      <c r="B364" s="316"/>
      <c r="C364" s="316"/>
      <c r="D364" s="316"/>
      <c r="E364" s="316"/>
      <c r="F364" s="316"/>
      <c r="G364" s="316"/>
      <c r="H364" s="316"/>
      <c r="I364" s="316"/>
      <c r="J364" s="317"/>
      <c r="K364" s="255">
        <f>SUM(K357:K363)</f>
        <v>23887500</v>
      </c>
      <c r="L364" s="255">
        <f>SUM(L357:L363)</f>
        <v>8000000</v>
      </c>
      <c r="M364" s="165"/>
    </row>
    <row r="365" spans="1:13" ht="10.5" x14ac:dyDescent="0.25">
      <c r="A365" s="324" t="s">
        <v>246</v>
      </c>
      <c r="B365" s="325"/>
      <c r="C365" s="325"/>
      <c r="D365" s="325"/>
      <c r="E365" s="325"/>
      <c r="F365" s="325"/>
      <c r="G365" s="325"/>
      <c r="H365" s="325"/>
      <c r="I365" s="325"/>
      <c r="J365" s="326"/>
      <c r="K365" s="173">
        <f>K327+K336+K338+K346+K354+K364+K356</f>
        <v>241211500</v>
      </c>
      <c r="L365" s="173">
        <f>L327+L336+L338+L346+L354+L364+L356</f>
        <v>77600000</v>
      </c>
      <c r="M365" s="105"/>
    </row>
    <row r="366" spans="1:13" ht="10.5" x14ac:dyDescent="0.25">
      <c r="A366" s="324" t="s">
        <v>253</v>
      </c>
      <c r="B366" s="325"/>
      <c r="C366" s="325"/>
      <c r="D366" s="325"/>
      <c r="E366" s="325"/>
      <c r="F366" s="325"/>
      <c r="G366" s="325"/>
      <c r="H366" s="325"/>
      <c r="I366" s="325"/>
      <c r="J366" s="326"/>
      <c r="K366" s="173">
        <f>K319+K365</f>
        <v>1512144345</v>
      </c>
      <c r="L366" s="173">
        <f>L319+L365</f>
        <v>740025145</v>
      </c>
      <c r="M366" s="165"/>
    </row>
    <row r="367" spans="1:13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3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5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5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5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5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5">
      <c r="A374" s="318" t="s">
        <v>121</v>
      </c>
      <c r="B374" s="319"/>
      <c r="C374" s="320"/>
      <c r="D374" s="320"/>
      <c r="E374" s="320"/>
      <c r="F374" s="320"/>
      <c r="G374" s="320"/>
      <c r="H374" s="320"/>
      <c r="I374" s="320"/>
      <c r="J374" s="321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ht="10.5" x14ac:dyDescent="0.25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ht="10.5" x14ac:dyDescent="0.25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ht="10.5" x14ac:dyDescent="0.25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ht="10.5" x14ac:dyDescent="0.25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ht="10.5" x14ac:dyDescent="0.25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5">
      <c r="A381" s="318" t="s">
        <v>121</v>
      </c>
      <c r="B381" s="319"/>
      <c r="C381" s="320"/>
      <c r="D381" s="320"/>
      <c r="E381" s="320"/>
      <c r="F381" s="320"/>
      <c r="G381" s="320"/>
      <c r="H381" s="320"/>
      <c r="I381" s="320"/>
      <c r="J381" s="321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5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5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5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3" s="1" customFormat="1" ht="12.75" customHeight="1" outlineLevel="1" x14ac:dyDescent="0.25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3" s="1" customFormat="1" ht="12.75" customHeight="1" outlineLevel="1" x14ac:dyDescent="0.25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3" s="1" customFormat="1" ht="12.75" customHeight="1" outlineLevel="1" x14ac:dyDescent="0.25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3" s="1" customFormat="1" ht="12.75" customHeight="1" outlineLevel="1" x14ac:dyDescent="0.25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3" s="1" customFormat="1" ht="12.75" customHeight="1" outlineLevel="1" x14ac:dyDescent="0.25">
      <c r="A389" s="315" t="s">
        <v>121</v>
      </c>
      <c r="B389" s="316"/>
      <c r="C389" s="316"/>
      <c r="D389" s="316"/>
      <c r="E389" s="316"/>
      <c r="F389" s="316"/>
      <c r="G389" s="316"/>
      <c r="H389" s="316"/>
      <c r="I389" s="316"/>
      <c r="J389" s="317"/>
      <c r="K389" s="255">
        <f>SUM(K382:K388)</f>
        <v>21272000</v>
      </c>
      <c r="L389" s="255">
        <f>SUM(L382:L388)</f>
        <v>8000000</v>
      </c>
      <c r="M389" s="165"/>
    </row>
    <row r="390" spans="1:13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3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3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3" ht="12.75" customHeight="1" outlineLevel="1" x14ac:dyDescent="0.25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3" ht="12.75" customHeight="1" outlineLevel="1" x14ac:dyDescent="0.25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3" ht="12.75" customHeight="1" outlineLevel="1" x14ac:dyDescent="0.25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3" ht="12.75" customHeight="1" outlineLevel="1" x14ac:dyDescent="0.25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3" s="1" customFormat="1" ht="12.75" customHeight="1" outlineLevel="1" x14ac:dyDescent="0.25">
      <c r="A397" s="318" t="s">
        <v>121</v>
      </c>
      <c r="B397" s="319"/>
      <c r="C397" s="320"/>
      <c r="D397" s="320"/>
      <c r="E397" s="320"/>
      <c r="F397" s="320"/>
      <c r="G397" s="320"/>
      <c r="H397" s="320"/>
      <c r="I397" s="320"/>
      <c r="J397" s="321"/>
      <c r="K397" s="190">
        <f>SUM(K390:K396)</f>
        <v>63704200</v>
      </c>
      <c r="L397" s="190">
        <f>SUM(L390:L396)</f>
        <v>22000000</v>
      </c>
      <c r="M397" s="193"/>
    </row>
    <row r="398" spans="1:13" s="1" customFormat="1" ht="12.75" customHeight="1" outlineLevel="1" x14ac:dyDescent="0.25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3" s="1" customFormat="1" ht="12.75" customHeight="1" outlineLevel="1" x14ac:dyDescent="0.25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3" s="1" customFormat="1" ht="12.75" customHeight="1" outlineLevel="1" x14ac:dyDescent="0.25">
      <c r="A400" s="315" t="s">
        <v>121</v>
      </c>
      <c r="B400" s="343"/>
      <c r="C400" s="316"/>
      <c r="D400" s="316"/>
      <c r="E400" s="316"/>
      <c r="F400" s="316"/>
      <c r="G400" s="316"/>
      <c r="H400" s="316"/>
      <c r="I400" s="316"/>
      <c r="J400" s="317"/>
      <c r="K400" s="176">
        <f>SUM(K398:K399)</f>
        <v>24224410</v>
      </c>
      <c r="L400" s="176">
        <f>SUM(L398:L399)</f>
        <v>24224410</v>
      </c>
      <c r="M400" s="272"/>
    </row>
    <row r="401" spans="1:13" s="1" customFormat="1" ht="12.75" customHeight="1" outlineLevel="1" x14ac:dyDescent="0.25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3" s="1" customFormat="1" ht="12.75" customHeight="1" outlineLevel="1" x14ac:dyDescent="0.25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3" s="1" customFormat="1" ht="12.75" customHeight="1" outlineLevel="1" x14ac:dyDescent="0.25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3" s="1" customFormat="1" ht="12.75" customHeight="1" outlineLevel="1" x14ac:dyDescent="0.25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3" s="1" customFormat="1" ht="12.75" customHeight="1" outlineLevel="1" x14ac:dyDescent="0.25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3" s="1" customFormat="1" ht="12.75" customHeight="1" outlineLevel="1" x14ac:dyDescent="0.25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3" s="1" customFormat="1" ht="12.75" customHeight="1" outlineLevel="1" x14ac:dyDescent="0.25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3" s="1" customFormat="1" ht="12.75" customHeight="1" outlineLevel="1" x14ac:dyDescent="0.25">
      <c r="A408" s="315" t="s">
        <v>121</v>
      </c>
      <c r="B408" s="316"/>
      <c r="C408" s="316"/>
      <c r="D408" s="316"/>
      <c r="E408" s="316"/>
      <c r="F408" s="316"/>
      <c r="G408" s="316"/>
      <c r="H408" s="316"/>
      <c r="I408" s="316"/>
      <c r="J408" s="317"/>
      <c r="K408" s="255">
        <f>SUM(K401:K407)</f>
        <v>32338400</v>
      </c>
      <c r="L408" s="255">
        <f>SUM(L401:L407)</f>
        <v>10000000</v>
      </c>
      <c r="M408" s="165"/>
    </row>
    <row r="409" spans="1:13" ht="10.5" x14ac:dyDescent="0.25">
      <c r="A409" s="324" t="s">
        <v>254</v>
      </c>
      <c r="B409" s="325"/>
      <c r="C409" s="325"/>
      <c r="D409" s="325"/>
      <c r="E409" s="325"/>
      <c r="F409" s="325"/>
      <c r="G409" s="325"/>
      <c r="H409" s="325"/>
      <c r="I409" s="325"/>
      <c r="J409" s="326"/>
      <c r="K409" s="173">
        <f>K374+K389+K397+K400+K408+K381</f>
        <v>227639085</v>
      </c>
      <c r="L409" s="173">
        <f>L374+L389+L397+L400+L408+L381</f>
        <v>126839085</v>
      </c>
      <c r="M409" s="105"/>
    </row>
    <row r="410" spans="1:13" ht="10.5" x14ac:dyDescent="0.25">
      <c r="A410" s="324" t="s">
        <v>264</v>
      </c>
      <c r="B410" s="325"/>
      <c r="C410" s="325"/>
      <c r="D410" s="325"/>
      <c r="E410" s="325"/>
      <c r="F410" s="325"/>
      <c r="G410" s="325"/>
      <c r="H410" s="325"/>
      <c r="I410" s="325"/>
      <c r="J410" s="326"/>
      <c r="K410" s="173">
        <f>K366+K409</f>
        <v>1739783430</v>
      </c>
      <c r="L410" s="173">
        <f>L366+L409</f>
        <v>866864230</v>
      </c>
      <c r="M410" s="165"/>
    </row>
    <row r="411" spans="1:13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3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3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6.3799999999999996E-2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3" ht="12.75" customHeight="1" outlineLevel="1" x14ac:dyDescent="0.25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6.5100000000000005E-2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3" ht="12.75" customHeight="1" outlineLevel="1" x14ac:dyDescent="0.25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6.6500000000000004E-2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3" ht="12.75" customHeight="1" outlineLevel="1" x14ac:dyDescent="0.25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6.7400000000000002E-2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3" ht="12.75" customHeight="1" outlineLevel="1" x14ac:dyDescent="0.25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3" s="1" customFormat="1" ht="12.75" customHeight="1" outlineLevel="1" x14ac:dyDescent="0.25">
      <c r="A418" s="318" t="s">
        <v>121</v>
      </c>
      <c r="B418" s="319"/>
      <c r="C418" s="320"/>
      <c r="D418" s="320"/>
      <c r="E418" s="320"/>
      <c r="F418" s="320"/>
      <c r="G418" s="320"/>
      <c r="H418" s="320"/>
      <c r="I418" s="320"/>
      <c r="J418" s="321"/>
      <c r="K418" s="190">
        <f>SUM(K411:K417)</f>
        <v>46649500</v>
      </c>
      <c r="L418" s="190">
        <f>SUM(L411:L417)</f>
        <v>24000000</v>
      </c>
      <c r="M418" s="193"/>
    </row>
    <row r="419" spans="1:13" s="1" customFormat="1" ht="12.75" customHeight="1" outlineLevel="1" x14ac:dyDescent="0.25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3" s="1" customFormat="1" ht="12.75" customHeight="1" outlineLevel="1" x14ac:dyDescent="0.25">
      <c r="A420" s="342" t="s">
        <v>121</v>
      </c>
      <c r="B420" s="343"/>
      <c r="C420" s="316"/>
      <c r="D420" s="316"/>
      <c r="E420" s="316"/>
      <c r="F420" s="316"/>
      <c r="G420" s="316"/>
      <c r="H420" s="316"/>
      <c r="I420" s="316"/>
      <c r="J420" s="317"/>
      <c r="K420" s="176">
        <f>K419</f>
        <v>3000000</v>
      </c>
      <c r="L420" s="176">
        <f>L419</f>
        <v>3000000</v>
      </c>
      <c r="M420" s="272"/>
    </row>
    <row r="421" spans="1:13" s="1" customFormat="1" ht="12.75" customHeight="1" outlineLevel="1" x14ac:dyDescent="0.25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3" s="1" customFormat="1" ht="12.75" customHeight="1" outlineLevel="1" x14ac:dyDescent="0.25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3" s="1" customFormat="1" ht="12.75" customHeight="1" outlineLevel="1" x14ac:dyDescent="0.25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3" s="1" customFormat="1" ht="12.75" customHeight="1" outlineLevel="1" x14ac:dyDescent="0.25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3" s="1" customFormat="1" ht="12.75" customHeight="1" outlineLevel="1" x14ac:dyDescent="0.25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3" s="1" customFormat="1" ht="12.75" customHeight="1" outlineLevel="1" x14ac:dyDescent="0.25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3" s="1" customFormat="1" ht="12.75" customHeight="1" outlineLevel="1" x14ac:dyDescent="0.25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3" s="1" customFormat="1" ht="12.75" customHeight="1" outlineLevel="1" x14ac:dyDescent="0.25">
      <c r="A428" s="315" t="s">
        <v>121</v>
      </c>
      <c r="B428" s="316"/>
      <c r="C428" s="316"/>
      <c r="D428" s="316"/>
      <c r="E428" s="316"/>
      <c r="F428" s="316"/>
      <c r="G428" s="316"/>
      <c r="H428" s="316"/>
      <c r="I428" s="316"/>
      <c r="J428" s="317"/>
      <c r="K428" s="255">
        <f>SUM(K421:K427)</f>
        <v>14846400</v>
      </c>
      <c r="L428" s="255">
        <f>SUM(L421:L427)</f>
        <v>7750000</v>
      </c>
      <c r="M428" s="165"/>
    </row>
    <row r="429" spans="1:13" ht="10.5" x14ac:dyDescent="0.25">
      <c r="A429" s="324" t="s">
        <v>265</v>
      </c>
      <c r="B429" s="325"/>
      <c r="C429" s="325"/>
      <c r="D429" s="325"/>
      <c r="E429" s="325"/>
      <c r="F429" s="325"/>
      <c r="G429" s="325"/>
      <c r="H429" s="325"/>
      <c r="I429" s="325"/>
      <c r="J429" s="326"/>
      <c r="K429" s="173">
        <f>K418+K420+K428</f>
        <v>64495900</v>
      </c>
      <c r="L429" s="173">
        <f>L418+L420+L428</f>
        <v>34750000</v>
      </c>
      <c r="M429" s="105"/>
    </row>
    <row r="430" spans="1:13" ht="10.5" x14ac:dyDescent="0.25">
      <c r="A430" s="324" t="s">
        <v>274</v>
      </c>
      <c r="B430" s="325"/>
      <c r="C430" s="325"/>
      <c r="D430" s="325"/>
      <c r="E430" s="325"/>
      <c r="F430" s="325"/>
      <c r="G430" s="325"/>
      <c r="H430" s="325"/>
      <c r="I430" s="325"/>
      <c r="J430" s="326"/>
      <c r="K430" s="173">
        <f>K410+K429</f>
        <v>1804279330</v>
      </c>
      <c r="L430" s="173">
        <f>L410+L429</f>
        <v>901614230</v>
      </c>
      <c r="M430" s="165"/>
    </row>
  </sheetData>
  <mergeCells count="85">
    <mergeCell ref="A418:J418"/>
    <mergeCell ref="A429:J429"/>
    <mergeCell ref="A430:J430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338:J338"/>
    <mergeCell ref="A364:J364"/>
    <mergeCell ref="A354:J354"/>
    <mergeCell ref="A365:J365"/>
    <mergeCell ref="A389:J389"/>
    <mergeCell ref="A374:J374"/>
    <mergeCell ref="A356:J356"/>
    <mergeCell ref="A366:J366"/>
    <mergeCell ref="A346:J346"/>
    <mergeCell ref="A137:J137"/>
    <mergeCell ref="A246:J246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6:J166"/>
    <mergeCell ref="A174:J174"/>
    <mergeCell ref="A275:J275"/>
    <mergeCell ref="A176:J176"/>
    <mergeCell ref="A180:J180"/>
    <mergeCell ref="A204:J204"/>
    <mergeCell ref="A236:J236"/>
    <mergeCell ref="A257:J257"/>
    <mergeCell ref="A219:J219"/>
    <mergeCell ref="A265:J265"/>
    <mergeCell ref="A177:J177"/>
    <mergeCell ref="A178:J178"/>
    <mergeCell ref="A196:J196"/>
    <mergeCell ref="A249:J249"/>
    <mergeCell ref="A273:J273"/>
    <mergeCell ref="A274:J274"/>
    <mergeCell ref="A237:J237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B6B5D09F-9ADB-4BAB-A6BC-D8ED2D4D4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2024-10-11T03:26:07Z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