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5/1. Januari/"/>
    </mc:Choice>
  </mc:AlternateContent>
  <xr:revisionPtr revIDLastSave="0" documentId="8_{00F2E4BC-D0FC-4AC9-84BD-0B9E62E59827}" xr6:coauthVersionLast="47" xr6:coauthVersionMax="47" xr10:uidLastSave="{00000000-0000-0000-0000-000000000000}"/>
  <bookViews>
    <workbookView xWindow="-120" yWindow="-120" windowWidth="24240" windowHeight="1302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K38" i="1"/>
  <c r="K37" i="1"/>
  <c r="L36" i="1"/>
  <c r="L37" i="1" s="1"/>
  <c r="L27" i="1"/>
  <c r="K27" i="1"/>
  <c r="M26" i="1"/>
  <c r="M25" i="1"/>
  <c r="M24" i="1"/>
  <c r="M23" i="1"/>
  <c r="M22" i="1"/>
  <c r="M21" i="1"/>
  <c r="M20" i="1"/>
  <c r="M19" i="1"/>
  <c r="M36" i="1" l="1"/>
  <c r="L10" i="1" l="1"/>
  <c r="K10" i="1"/>
  <c r="M9" i="1"/>
  <c r="M7" i="1"/>
  <c r="M5" i="1"/>
  <c r="L35" i="1" l="1"/>
  <c r="M34" i="1"/>
  <c r="K35" i="1"/>
  <c r="M33" i="1" l="1"/>
  <c r="M32" i="1"/>
  <c r="M31" i="1"/>
  <c r="M29" i="1"/>
  <c r="L18" i="1"/>
  <c r="L39" i="1" s="1"/>
  <c r="K18" i="1"/>
  <c r="K39" i="1" s="1"/>
  <c r="M17" i="1"/>
  <c r="M15" i="1"/>
  <c r="M14" i="1"/>
  <c r="M13" i="1"/>
  <c r="M12" i="1"/>
  <c r="M11" i="1"/>
  <c r="L249" i="5" l="1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<sst xmlns="http://schemas.openxmlformats.org/spreadsheetml/2006/main" count="350" uniqueCount="164">
  <si>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</si>
  <si>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</si>
  <si>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</si>
  <si>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</si>
  <si>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</si>
  <si>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</si>
  <si>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</si>
  <si>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</si>
  <si>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</si>
  <si>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</si>
  <si>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</si>
  <si>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</si>
  <si>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</si>
  <si>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</si>
  <si>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</si>
  <si>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</si>
  <si>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</si>
  <si>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</si>
  <si>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</si>
  <si>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</si>
  <si>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</si>
  <si>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</si>
  <si>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</si>
  <si>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</si>
  <si>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</si>
  <si>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</si>
  <si>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</si>
  <si>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</si>
  <si>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</si>
  <si>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</si>
  <si>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</si>
  <si>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</si>
  <si>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</si>
  <si>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</si>
  <si>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</si>
  <si>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</si>
  <si>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</si>
  <si>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</si>
  <si>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</si>
  <si>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</si>
  <si>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</si>
  <si>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</si>
  <si>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</si>
  <si>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</si>
  <si>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</si>
  <si>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</si>
  <si>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</si>
  <si>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</si>
  <si>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</si>
  <si>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</si>
  <si>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</si>
  <si>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</si>
  <si>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</si>
  <si>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</si>
  <si>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</si>
  <si>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</si>
  <si>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</si>
  <si>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</si>
  <si>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</si>
  <si>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</si>
  <si>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</si>
  <si>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</si>
  <si>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</si>
  <si>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</si>
  <si>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</si>
  <si>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</si>
  <si>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</si>
  <si>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</si>
  <si>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</si>
  <si>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</si>
  <si>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</si>
  <si>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</si>
  <si>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</si>
  <si>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</si>
  <si>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</si>
  <si>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</si>
  <si>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</si>
  <si>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</si>
  <si>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</si>
  <si>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</si>
  <si>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</si>
  <si>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</si>
  <si>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</si>
  <si>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</si>
  <si>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</si>
  <si>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</si>
  <si>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</si>
  <si>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</si>
  <si>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</si>
  <si>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</si>
  <si>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</si>
  <si>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</si>
  <si>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</si>
  <si>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</si>
  <si>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</si>
  <si>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</si>
  <si>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</si>
  <si>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</si>
  <si>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</si>
  <si>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</si>
  <si>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</si>
  <si>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</si>
  <si>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</si>
  <si>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</si>
  <si>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</si>
  <si>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</si>
  <si>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</si>
  <si>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</si>
  <si>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</si>
  <si>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</si>
  <si>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</si>
  <si>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</si>
  <si>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</si>
  <si>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</si>
  <si>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</si>
  <si>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</si>
  <si>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</si>
  <si>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</si>
  <si>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</si>
  <si>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</si>
  <si>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</si>
  <si>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</si>
  <si>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</si>
  <si>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</si>
  <si>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</si>
  <si>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</si>
  <si>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</si>
  <si>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</si>
  <si>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</si>
  <si>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</si>
  <si>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</si>
  <si>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</si>
  <si>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</si>
  <si>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</si>
  <si>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</si>
  <si>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</si>
  <si>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</si>
  <si>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PBS038</t>
  </si>
  <si>
    <t>PBS032</t>
  </si>
  <si>
    <t>PBS030</t>
  </si>
  <si>
    <t>PBS039</t>
  </si>
  <si>
    <t>PBS034</t>
  </si>
  <si>
    <t>SPNS09062025</t>
  </si>
  <si>
    <t>PBS029</t>
  </si>
  <si>
    <t>Ringkasan Hasil Penerbitan Surat Berharga Negara Tahun 2025 (juta Rupiah) / Summary Result of Government Securities Issuance in 2025 (million Rupiah)</t>
  </si>
  <si>
    <t>SPNS01092025</t>
  </si>
  <si>
    <t>Bookbuilding</t>
  </si>
  <si>
    <t>SNI0530</t>
  </si>
  <si>
    <t>USD1.100.000.000</t>
  </si>
  <si>
    <t>SNI1134</t>
  </si>
  <si>
    <t>USD900.000.000</t>
  </si>
  <si>
    <t>SNI1154</t>
  </si>
  <si>
    <t>USD750.000.000</t>
  </si>
  <si>
    <t>G r a n d   T o t a l   b u l a n   J a n u a r i   2 0 2 5</t>
  </si>
  <si>
    <t>G r a n d   T o t a l   s . d .  T a n g g a l   2   b u l a n   J a n u a r i   2 0 2 5</t>
  </si>
  <si>
    <t>FR0104</t>
  </si>
  <si>
    <t>FR0103</t>
  </si>
  <si>
    <t>FR0098</t>
  </si>
  <si>
    <t>FR0097</t>
  </si>
  <si>
    <t>FR0102</t>
  </si>
  <si>
    <t>FR0105</t>
  </si>
  <si>
    <t>Private Placement</t>
  </si>
  <si>
    <t>SPN12250314</t>
  </si>
  <si>
    <t>SPN12251211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</si>
</sst>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7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8" fontId="20" fillId="29" borderId="49" xfId="0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165" fontId="20" fillId="0" borderId="47" xfId="28" applyNumberFormat="1" applyFont="1" applyFill="1" applyBorder="1" applyAlignment="1">
      <alignment horizontal="center"/>
    </xf>
    <xf numFmtId="43" fontId="26" fillId="0" borderId="47" xfId="28" quotePrefix="1" applyFont="1" applyBorder="1" applyAlignment="1" applyProtection="1">
      <alignment horizontal="right" vertical="top" wrapText="1" readingOrder="1"/>
      <protection locked="0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41" fontId="19" fillId="0" borderId="22" xfId="29" applyFont="1" applyFill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20" fillId="0" borderId="35" xfId="0" applyFont="1" applyBorder="1" applyAlignment="1">
      <alignment horizontal="right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6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0" fontId="27" fillId="29" borderId="25" xfId="0" applyFont="1" applyFill="1" applyBorder="1" applyAlignment="1">
      <alignment vertical="center"/>
    </xf>
    <xf numFmtId="15" fontId="27" fillId="29" borderId="25" xfId="0" applyNumberFormat="1" applyFont="1" applyFill="1" applyBorder="1" applyAlignment="1">
      <alignment horizontal="center" vertical="center"/>
    </xf>
    <xf numFmtId="165" fontId="27" fillId="29" borderId="47" xfId="41" applyNumberFormat="1" applyFont="1" applyFill="1" applyBorder="1" applyAlignment="1">
      <alignment horizontal="center" vertical="center" wrapText="1"/>
    </xf>
    <xf numFmtId="165" fontId="27" fillId="29" borderId="25" xfId="41" applyNumberFormat="1" applyFont="1" applyFill="1" applyBorder="1" applyAlignment="1">
      <alignment horizontal="center" vertical="center"/>
    </xf>
    <xf numFmtId="165" fontId="27" fillId="29" borderId="47" xfId="0" applyNumberFormat="1" applyFont="1" applyFill="1" applyBorder="1" applyAlignment="1">
      <alignment horizontal="center" vertical="center"/>
    </xf>
    <xf numFmtId="41" fontId="27" fillId="29" borderId="47" xfId="29" quotePrefix="1" applyFont="1" applyFill="1" applyBorder="1" applyAlignment="1">
      <alignment vertical="center"/>
    </xf>
    <xf numFmtId="164" fontId="27" fillId="29" borderId="47" xfId="29" applyNumberFormat="1" applyFont="1" applyFill="1" applyBorder="1" applyAlignment="1">
      <alignment horizontal="right"/>
    </xf>
    <xf numFmtId="0" fontId="27" fillId="0" borderId="0" xfId="0" applyFont="1"/>
    <xf numFmtId="41" fontId="27" fillId="0" borderId="0" xfId="29" quotePrefix="1" applyFont="1" applyFill="1" applyBorder="1" applyAlignment="1">
      <alignment vertical="center"/>
    </xf>
    <xf numFmtId="0" fontId="28" fillId="29" borderId="24" xfId="0" applyFont="1" applyFill="1" applyBorder="1" applyAlignment="1">
      <alignment horizontal="center"/>
    </xf>
    <xf numFmtId="0" fontId="28" fillId="29" borderId="20" xfId="0" applyFont="1" applyFill="1" applyBorder="1" applyAlignment="1">
      <alignment horizontal="center"/>
    </xf>
    <xf numFmtId="0" fontId="28" fillId="29" borderId="45" xfId="0" applyFont="1" applyFill="1" applyBorder="1" applyAlignment="1">
      <alignment horizontal="center"/>
    </xf>
    <xf numFmtId="41" fontId="28" fillId="29" borderId="22" xfId="29" quotePrefix="1" applyFont="1" applyFill="1" applyBorder="1" applyAlignment="1"/>
    <xf numFmtId="0" fontId="27" fillId="29" borderId="49" xfId="0" applyFont="1" applyFill="1" applyBorder="1" applyAlignment="1">
      <alignment vertical="center"/>
    </xf>
    <xf numFmtId="15" fontId="27" fillId="29" borderId="51" xfId="0" applyNumberFormat="1" applyFont="1" applyFill="1" applyBorder="1" applyAlignment="1">
      <alignment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10">
        <v>41016</v>
      </c>
      <c r="B78" s="212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11"/>
      <c r="B79" s="213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11"/>
      <c r="B80" s="213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11"/>
      <c r="B81" s="213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14" t="s">
        <v>73</v>
      </c>
      <c r="O250" s="215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9"/>
  <sheetViews>
    <sheetView showGridLines="0" tabSelected="1" zoomScaleNormal="100" zoomScaleSheetLayoutView="90" workbookViewId="0">
      <pane xSplit="4" ySplit="3" topLeftCell="E13" activePane="bottomRight" state="frozen"/>
      <selection pane="topRight" activeCell="D1" sqref="D1"/>
      <selection pane="bottomLeft" activeCell="A4" sqref="A4"/>
      <selection pane="bottomRight" activeCell="O20" sqref="O20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144</v>
      </c>
      <c r="B1" s="155"/>
      <c r="C1" s="155"/>
    </row>
    <row r="2" spans="1:13" x14ac:dyDescent="0.2">
      <c r="L2" s="216" t="s">
        <v>129</v>
      </c>
      <c r="M2" s="216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x14ac:dyDescent="0.2">
      <c r="A4" s="164">
        <v>45614</v>
      </c>
      <c r="B4" s="164">
        <v>45621</v>
      </c>
      <c r="C4" s="160" t="s">
        <v>146</v>
      </c>
      <c r="D4" s="172" t="s">
        <v>147</v>
      </c>
      <c r="E4" s="158">
        <v>47628</v>
      </c>
      <c r="F4" s="166">
        <v>0.05</v>
      </c>
      <c r="G4" s="206"/>
      <c r="H4" s="166"/>
      <c r="I4" s="166">
        <v>0.05</v>
      </c>
      <c r="J4" s="166"/>
      <c r="K4" s="207" t="s">
        <v>148</v>
      </c>
      <c r="L4" s="207" t="s">
        <v>148</v>
      </c>
      <c r="M4" s="170"/>
    </row>
    <row r="5" spans="1:13" x14ac:dyDescent="0.2">
      <c r="A5" s="164"/>
      <c r="B5" s="164"/>
      <c r="C5" s="160"/>
      <c r="D5" s="172"/>
      <c r="E5" s="158"/>
      <c r="F5" s="166"/>
      <c r="G5" s="206"/>
      <c r="H5" s="166"/>
      <c r="I5" s="166"/>
      <c r="J5" s="166"/>
      <c r="K5" s="208">
        <v>17502100</v>
      </c>
      <c r="L5" s="208">
        <v>17502100</v>
      </c>
      <c r="M5" s="170">
        <f>IF(L5=0,0,K5/L5)</f>
        <v>1</v>
      </c>
    </row>
    <row r="6" spans="1:13" x14ac:dyDescent="0.2">
      <c r="A6" s="164"/>
      <c r="B6" s="164"/>
      <c r="C6" s="160"/>
      <c r="D6" s="172" t="s">
        <v>149</v>
      </c>
      <c r="E6" s="158">
        <v>49273</v>
      </c>
      <c r="F6" s="166">
        <v>5.2499999999999998E-2</v>
      </c>
      <c r="G6" s="206"/>
      <c r="H6" s="166"/>
      <c r="I6" s="166">
        <v>5.2499999999999998E-2</v>
      </c>
      <c r="J6" s="166"/>
      <c r="K6" s="208" t="s">
        <v>150</v>
      </c>
      <c r="L6" s="208" t="s">
        <v>150</v>
      </c>
      <c r="M6" s="170"/>
    </row>
    <row r="7" spans="1:13" x14ac:dyDescent="0.2">
      <c r="A7" s="164"/>
      <c r="B7" s="164"/>
      <c r="C7" s="160"/>
      <c r="D7" s="172"/>
      <c r="E7" s="158"/>
      <c r="F7" s="166"/>
      <c r="G7" s="206"/>
      <c r="H7" s="166"/>
      <c r="I7" s="166"/>
      <c r="J7" s="166"/>
      <c r="K7" s="208">
        <v>14319900</v>
      </c>
      <c r="L7" s="208">
        <v>14319900</v>
      </c>
      <c r="M7" s="170">
        <f>IF(L7=0,0,K7/L7)</f>
        <v>1</v>
      </c>
    </row>
    <row r="8" spans="1:13" x14ac:dyDescent="0.2">
      <c r="A8" s="164"/>
      <c r="B8" s="164"/>
      <c r="C8" s="160"/>
      <c r="D8" s="172" t="s">
        <v>151</v>
      </c>
      <c r="E8" s="158">
        <v>56578</v>
      </c>
      <c r="F8" s="166">
        <v>5.6500000000000002E-2</v>
      </c>
      <c r="G8" s="206"/>
      <c r="H8" s="166"/>
      <c r="I8" s="166">
        <v>5.6500000000000002E-2</v>
      </c>
      <c r="J8" s="166"/>
      <c r="K8" s="208" t="s">
        <v>152</v>
      </c>
      <c r="L8" s="208" t="s">
        <v>152</v>
      </c>
      <c r="M8" s="170"/>
    </row>
    <row r="9" spans="1:13" x14ac:dyDescent="0.2">
      <c r="A9" s="164"/>
      <c r="B9" s="164"/>
      <c r="C9" s="160"/>
      <c r="D9" s="172"/>
      <c r="E9" s="158"/>
      <c r="F9" s="166"/>
      <c r="G9" s="206"/>
      <c r="H9" s="166"/>
      <c r="I9" s="166"/>
      <c r="J9" s="166"/>
      <c r="K9" s="208">
        <v>11933250</v>
      </c>
      <c r="L9" s="208">
        <v>11933250</v>
      </c>
      <c r="M9" s="170">
        <f>IF(L9=0,0,K9/L9)</f>
        <v>1</v>
      </c>
    </row>
    <row r="10" spans="1:13" x14ac:dyDescent="0.2">
      <c r="A10" s="220" t="s">
        <v>121</v>
      </c>
      <c r="B10" s="221"/>
      <c r="C10" s="221"/>
      <c r="D10" s="221"/>
      <c r="E10" s="221"/>
      <c r="F10" s="221"/>
      <c r="G10" s="221"/>
      <c r="H10" s="221"/>
      <c r="I10" s="221"/>
      <c r="J10" s="222"/>
      <c r="K10" s="209">
        <f>K5+K7+K9</f>
        <v>43755250</v>
      </c>
      <c r="L10" s="209">
        <f>L5+L7+L9</f>
        <v>43755250</v>
      </c>
      <c r="M10" s="165"/>
    </row>
    <row r="11" spans="1:13" ht="12" customHeight="1" outlineLevel="1" x14ac:dyDescent="0.2">
      <c r="A11" s="164">
        <v>45629</v>
      </c>
      <c r="B11" s="164">
        <v>45631</v>
      </c>
      <c r="C11" s="160" t="s">
        <v>136</v>
      </c>
      <c r="D11" s="172" t="s">
        <v>142</v>
      </c>
      <c r="E11" s="158">
        <v>45817</v>
      </c>
      <c r="F11" s="166" t="s">
        <v>128</v>
      </c>
      <c r="G11" s="166">
        <v>6.3E-2</v>
      </c>
      <c r="H11" s="166">
        <v>7.1499999999999994E-2</v>
      </c>
      <c r="I11" s="166">
        <v>6.3E-2</v>
      </c>
      <c r="J11" s="166">
        <v>6.3E-2</v>
      </c>
      <c r="K11" s="174">
        <v>2090000</v>
      </c>
      <c r="L11" s="174">
        <v>2000000</v>
      </c>
      <c r="M11" s="170">
        <f>IF(L11=0,0,K11/L11)</f>
        <v>1.0449999999999999</v>
      </c>
    </row>
    <row r="12" spans="1:13" ht="12" customHeight="1" outlineLevel="1" x14ac:dyDescent="0.2">
      <c r="A12" s="164"/>
      <c r="B12" s="164"/>
      <c r="C12" s="160"/>
      <c r="D12" s="172" t="s">
        <v>145</v>
      </c>
      <c r="E12" s="158">
        <v>45901</v>
      </c>
      <c r="F12" s="166" t="s">
        <v>128</v>
      </c>
      <c r="G12" s="166">
        <v>6.3E-2</v>
      </c>
      <c r="H12" s="166">
        <v>7.1999999999999995E-2</v>
      </c>
      <c r="I12" s="178">
        <v>6.3E-2</v>
      </c>
      <c r="J12" s="179">
        <v>6.3E-2</v>
      </c>
      <c r="K12" s="174">
        <v>3230000</v>
      </c>
      <c r="L12" s="174">
        <v>3050000</v>
      </c>
      <c r="M12" s="170">
        <f t="shared" ref="M12:M17" si="0">IF(L12=0,0,K12/L12)</f>
        <v>1.0590163934426229</v>
      </c>
    </row>
    <row r="13" spans="1:13" ht="12.75" customHeight="1" outlineLevel="1" x14ac:dyDescent="0.2">
      <c r="A13" s="164"/>
      <c r="B13" s="158"/>
      <c r="C13" s="160"/>
      <c r="D13" s="172" t="s">
        <v>138</v>
      </c>
      <c r="E13" s="158">
        <v>46218</v>
      </c>
      <c r="F13" s="166">
        <v>4.8750000000000002E-2</v>
      </c>
      <c r="G13" s="166">
        <v>6.8000000000000005E-2</v>
      </c>
      <c r="H13" s="166">
        <v>7.0699999999999999E-2</v>
      </c>
      <c r="I13" s="175">
        <v>6.8484100000000006E-2</v>
      </c>
      <c r="J13" s="179">
        <v>6.8500000000000005E-2</v>
      </c>
      <c r="K13" s="174">
        <v>1897000</v>
      </c>
      <c r="L13" s="174">
        <v>450000</v>
      </c>
      <c r="M13" s="170">
        <f t="shared" si="0"/>
        <v>4.2155555555555555</v>
      </c>
    </row>
    <row r="14" spans="1:13" ht="12.75" customHeight="1" outlineLevel="1" x14ac:dyDescent="0.2">
      <c r="A14" s="156"/>
      <c r="B14" s="156"/>
      <c r="C14" s="156"/>
      <c r="D14" s="2" t="s">
        <v>139</v>
      </c>
      <c r="E14" s="158">
        <v>46949</v>
      </c>
      <c r="F14" s="177">
        <v>5.8749999999999997E-2</v>
      </c>
      <c r="G14" s="166">
        <v>6.7500000000000004E-2</v>
      </c>
      <c r="H14" s="166">
        <v>6.9900000000000004E-2</v>
      </c>
      <c r="I14" s="175">
        <v>6.7981399999999997E-2</v>
      </c>
      <c r="J14" s="166">
        <v>6.8400000000000002E-2</v>
      </c>
      <c r="K14" s="174">
        <v>1521500</v>
      </c>
      <c r="L14" s="174">
        <v>1100000</v>
      </c>
      <c r="M14" s="170">
        <f t="shared" si="0"/>
        <v>1.3831818181818183</v>
      </c>
    </row>
    <row r="15" spans="1:13" ht="12.75" customHeight="1" outlineLevel="1" x14ac:dyDescent="0.2">
      <c r="A15" s="156"/>
      <c r="B15" s="156"/>
      <c r="C15" s="156"/>
      <c r="D15" s="172" t="s">
        <v>141</v>
      </c>
      <c r="E15" s="158">
        <v>50936</v>
      </c>
      <c r="F15" s="166">
        <v>6.5000000000000002E-2</v>
      </c>
      <c r="G15" s="166">
        <v>6.93E-2</v>
      </c>
      <c r="H15" s="166">
        <v>7.0999999999999994E-2</v>
      </c>
      <c r="I15" s="175">
        <v>6.93E-2</v>
      </c>
      <c r="J15" s="175">
        <v>6.93E-2</v>
      </c>
      <c r="K15" s="174">
        <v>1285500</v>
      </c>
      <c r="L15" s="174">
        <v>100000</v>
      </c>
      <c r="M15" s="170">
        <f t="shared" si="0"/>
        <v>12.855</v>
      </c>
    </row>
    <row r="16" spans="1:13" ht="12.75" customHeight="1" outlineLevel="1" x14ac:dyDescent="0.2">
      <c r="A16" s="156"/>
      <c r="B16" s="156"/>
      <c r="C16" s="156"/>
      <c r="D16" s="172" t="s">
        <v>140</v>
      </c>
      <c r="E16" s="158">
        <v>51697</v>
      </c>
      <c r="F16" s="166">
        <v>6.6250000000000003E-2</v>
      </c>
      <c r="G16" s="166">
        <v>7.0000000000000007E-2</v>
      </c>
      <c r="H16" s="166">
        <v>7.1499999999999994E-2</v>
      </c>
      <c r="I16" s="175" t="s">
        <v>130</v>
      </c>
      <c r="J16" s="175" t="s">
        <v>130</v>
      </c>
      <c r="K16" s="174">
        <v>1064500</v>
      </c>
      <c r="L16" s="174">
        <v>0</v>
      </c>
      <c r="M16" s="203" t="s">
        <v>130</v>
      </c>
    </row>
    <row r="17" spans="1:13" ht="12.75" customHeight="1" outlineLevel="1" x14ac:dyDescent="0.2">
      <c r="A17" s="180"/>
      <c r="B17" s="156"/>
      <c r="C17" s="181"/>
      <c r="D17" s="172" t="s">
        <v>137</v>
      </c>
      <c r="E17" s="158">
        <v>54772</v>
      </c>
      <c r="F17" s="166">
        <v>6.8750000000000006E-2</v>
      </c>
      <c r="G17" s="166">
        <v>7.0199999999999999E-2</v>
      </c>
      <c r="H17" s="166">
        <v>7.1999999999999995E-2</v>
      </c>
      <c r="I17" s="175">
        <v>7.0999900000000005E-2</v>
      </c>
      <c r="J17" s="175">
        <v>7.1300000000000002E-2</v>
      </c>
      <c r="K17" s="174">
        <v>2585800</v>
      </c>
      <c r="L17" s="174">
        <v>1300000</v>
      </c>
      <c r="M17" s="170">
        <f t="shared" si="0"/>
        <v>1.9890769230769232</v>
      </c>
    </row>
    <row r="18" spans="1:13" s="1" customFormat="1" ht="12.75" customHeight="1" outlineLevel="1" x14ac:dyDescent="0.2">
      <c r="A18" s="220" t="s">
        <v>121</v>
      </c>
      <c r="B18" s="221"/>
      <c r="C18" s="221"/>
      <c r="D18" s="221"/>
      <c r="E18" s="221"/>
      <c r="F18" s="221"/>
      <c r="G18" s="221"/>
      <c r="H18" s="221"/>
      <c r="I18" s="221"/>
      <c r="J18" s="222"/>
      <c r="K18" s="176">
        <f>SUM(K11:K17)</f>
        <v>13674300</v>
      </c>
      <c r="L18" s="176">
        <f>SUM(L11:L17)</f>
        <v>8000000</v>
      </c>
      <c r="M18" s="165"/>
    </row>
    <row r="19" spans="1:13" ht="12" customHeight="1" outlineLevel="1" x14ac:dyDescent="0.2">
      <c r="A19" s="197">
        <v>45636</v>
      </c>
      <c r="B19" s="202">
        <v>45638</v>
      </c>
      <c r="C19" s="198" t="s">
        <v>136</v>
      </c>
      <c r="D19" s="183" t="s">
        <v>162</v>
      </c>
      <c r="E19" s="184">
        <v>45730</v>
      </c>
      <c r="F19" s="185" t="s">
        <v>128</v>
      </c>
      <c r="G19" s="201">
        <v>6.6000000000000003E-2</v>
      </c>
      <c r="H19" s="201">
        <v>7.0000000000000007E-2</v>
      </c>
      <c r="I19" s="193" t="s">
        <v>130</v>
      </c>
      <c r="J19" s="193" t="s">
        <v>130</v>
      </c>
      <c r="K19" s="227">
        <v>2040000</v>
      </c>
      <c r="L19" s="227">
        <v>0</v>
      </c>
      <c r="M19" s="187">
        <f t="shared" ref="M19:M26" si="1">IF(L19=0,0,K19/L19)</f>
        <v>0</v>
      </c>
    </row>
    <row r="20" spans="1:13" ht="12" customHeight="1" outlineLevel="1" x14ac:dyDescent="0.2">
      <c r="A20" s="197"/>
      <c r="B20" s="182"/>
      <c r="C20" s="198"/>
      <c r="D20" s="183" t="s">
        <v>163</v>
      </c>
      <c r="E20" s="184">
        <v>46002</v>
      </c>
      <c r="F20" s="185" t="s">
        <v>128</v>
      </c>
      <c r="G20" s="185">
        <v>6.8000000000000005E-2</v>
      </c>
      <c r="H20" s="228">
        <v>7.0000000000000007E-2</v>
      </c>
      <c r="I20" s="229" t="s">
        <v>130</v>
      </c>
      <c r="J20" s="201" t="s">
        <v>130</v>
      </c>
      <c r="K20" s="230">
        <v>3040000</v>
      </c>
      <c r="L20" s="230">
        <v>0</v>
      </c>
      <c r="M20" s="187">
        <f t="shared" si="1"/>
        <v>0</v>
      </c>
    </row>
    <row r="21" spans="1:13" ht="12.75" customHeight="1" outlineLevel="1" x14ac:dyDescent="0.2">
      <c r="A21" s="197"/>
      <c r="B21" s="184"/>
      <c r="C21" s="198"/>
      <c r="D21" s="183" t="s">
        <v>155</v>
      </c>
      <c r="E21" s="184">
        <v>47679</v>
      </c>
      <c r="F21" s="185">
        <v>6.5000000000000002E-2</v>
      </c>
      <c r="G21" s="185">
        <v>6.8199999999999997E-2</v>
      </c>
      <c r="H21" s="185">
        <v>7.0499999999999993E-2</v>
      </c>
      <c r="I21" s="229">
        <v>6.8696199999999999E-2</v>
      </c>
      <c r="J21" s="186">
        <v>6.9199999999999998E-2</v>
      </c>
      <c r="K21" s="227">
        <v>7869000</v>
      </c>
      <c r="L21" s="227">
        <v>6700000</v>
      </c>
      <c r="M21" s="187">
        <f t="shared" si="1"/>
        <v>1.1744776119402984</v>
      </c>
    </row>
    <row r="22" spans="1:13" ht="12.75" customHeight="1" outlineLevel="1" x14ac:dyDescent="0.2">
      <c r="A22" s="190"/>
      <c r="B22" s="188"/>
      <c r="C22" s="191"/>
      <c r="D22" s="183" t="s">
        <v>156</v>
      </c>
      <c r="E22" s="184">
        <v>49505</v>
      </c>
      <c r="F22" s="185">
        <v>6.7500000000000004E-2</v>
      </c>
      <c r="G22" s="185">
        <v>6.9800000000000001E-2</v>
      </c>
      <c r="H22" s="185">
        <v>7.1900000000000006E-2</v>
      </c>
      <c r="I22" s="186">
        <v>7.0231799999999997E-2</v>
      </c>
      <c r="J22" s="196">
        <v>7.0499999999999993E-2</v>
      </c>
      <c r="K22" s="227">
        <v>16313500</v>
      </c>
      <c r="L22" s="227">
        <v>11150000</v>
      </c>
      <c r="M22" s="187">
        <f t="shared" si="1"/>
        <v>1.4630941704035874</v>
      </c>
    </row>
    <row r="23" spans="1:13" ht="12.75" customHeight="1" outlineLevel="1" x14ac:dyDescent="0.2">
      <c r="A23" s="190"/>
      <c r="B23" s="188"/>
      <c r="C23" s="191"/>
      <c r="D23" s="183" t="s">
        <v>157</v>
      </c>
      <c r="E23" s="184">
        <v>50571</v>
      </c>
      <c r="F23" s="185">
        <v>7.1249999999999994E-2</v>
      </c>
      <c r="G23" s="185">
        <v>7.0300000000000001E-2</v>
      </c>
      <c r="H23" s="185">
        <v>7.1999999999999995E-2</v>
      </c>
      <c r="I23" s="195">
        <v>7.0888099999999996E-2</v>
      </c>
      <c r="J23" s="196">
        <v>7.1199999999999999E-2</v>
      </c>
      <c r="K23" s="227">
        <v>3398400</v>
      </c>
      <c r="L23" s="227">
        <v>2600000</v>
      </c>
      <c r="M23" s="187">
        <f t="shared" si="1"/>
        <v>1.307076923076923</v>
      </c>
    </row>
    <row r="24" spans="1:13" ht="12.75" customHeight="1" outlineLevel="1" x14ac:dyDescent="0.2">
      <c r="A24" s="190"/>
      <c r="B24" s="188"/>
      <c r="C24" s="191"/>
      <c r="D24" s="183" t="s">
        <v>158</v>
      </c>
      <c r="E24" s="184">
        <v>52397</v>
      </c>
      <c r="F24" s="185">
        <v>7.1249999999999994E-2</v>
      </c>
      <c r="G24" s="185">
        <v>7.0900000000000005E-2</v>
      </c>
      <c r="H24" s="185">
        <v>7.2499999999999995E-2</v>
      </c>
      <c r="I24" s="186">
        <v>7.0999199999999998E-2</v>
      </c>
      <c r="J24" s="194">
        <v>7.0999999999999994E-2</v>
      </c>
      <c r="K24" s="231">
        <v>2515300</v>
      </c>
      <c r="L24" s="231">
        <v>1150000</v>
      </c>
      <c r="M24" s="187">
        <f t="shared" si="1"/>
        <v>2.187217391304348</v>
      </c>
    </row>
    <row r="25" spans="1:13" ht="12.75" customHeight="1" outlineLevel="1" x14ac:dyDescent="0.2">
      <c r="A25" s="190"/>
      <c r="B25" s="188"/>
      <c r="C25" s="191"/>
      <c r="D25" s="183" t="s">
        <v>159</v>
      </c>
      <c r="E25" s="184">
        <v>56445</v>
      </c>
      <c r="F25" s="185">
        <v>6.8750000000000006E-2</v>
      </c>
      <c r="G25" s="185">
        <v>7.0499999999999993E-2</v>
      </c>
      <c r="H25" s="185">
        <v>7.2099999999999997E-2</v>
      </c>
      <c r="I25" s="186">
        <v>7.1079699999999996E-2</v>
      </c>
      <c r="J25" s="194">
        <v>7.1300000000000002E-2</v>
      </c>
      <c r="K25" s="231">
        <v>1672300</v>
      </c>
      <c r="L25" s="231">
        <v>300000</v>
      </c>
      <c r="M25" s="187">
        <f t="shared" si="1"/>
        <v>5.5743333333333336</v>
      </c>
    </row>
    <row r="26" spans="1:13" ht="12.75" customHeight="1" outlineLevel="1" x14ac:dyDescent="0.2">
      <c r="A26" s="190"/>
      <c r="B26" s="199"/>
      <c r="C26" s="191"/>
      <c r="D26" s="183" t="s">
        <v>160</v>
      </c>
      <c r="E26" s="184">
        <v>60098</v>
      </c>
      <c r="F26" s="185">
        <v>6.8750000000000006E-2</v>
      </c>
      <c r="G26" s="185">
        <v>7.0800000000000002E-2</v>
      </c>
      <c r="H26" s="185">
        <v>7.1800000000000003E-2</v>
      </c>
      <c r="I26" s="196">
        <v>7.1225399999999994E-2</v>
      </c>
      <c r="J26" s="195">
        <v>7.1499999999999994E-2</v>
      </c>
      <c r="K26" s="231">
        <v>2132100</v>
      </c>
      <c r="L26" s="231">
        <v>100000</v>
      </c>
      <c r="M26" s="200">
        <f t="shared" si="1"/>
        <v>21.321000000000002</v>
      </c>
    </row>
    <row r="27" spans="1:13" s="1" customFormat="1" ht="12.75" customHeight="1" outlineLevel="1" x14ac:dyDescent="0.2">
      <c r="A27" s="223" t="s">
        <v>121</v>
      </c>
      <c r="B27" s="224"/>
      <c r="C27" s="225"/>
      <c r="D27" s="225"/>
      <c r="E27" s="225"/>
      <c r="F27" s="225"/>
      <c r="G27" s="225"/>
      <c r="H27" s="225"/>
      <c r="I27" s="225"/>
      <c r="J27" s="226"/>
      <c r="K27" s="189">
        <f>SUM(K19:K26)</f>
        <v>38980600</v>
      </c>
      <c r="L27" s="189">
        <f>SUM(L19:L26)</f>
        <v>22000000</v>
      </c>
      <c r="M27" s="192"/>
    </row>
    <row r="28" spans="1:13" ht="12" customHeight="1" outlineLevel="1" x14ac:dyDescent="0.2">
      <c r="A28" s="164">
        <v>45643</v>
      </c>
      <c r="B28" s="164">
        <v>45645</v>
      </c>
      <c r="C28" s="160" t="s">
        <v>136</v>
      </c>
      <c r="D28" s="172" t="s">
        <v>142</v>
      </c>
      <c r="E28" s="158">
        <v>45817</v>
      </c>
      <c r="F28" s="166" t="s">
        <v>128</v>
      </c>
      <c r="G28" s="166">
        <v>6.7000000000000004E-2</v>
      </c>
      <c r="H28" s="166">
        <v>6.7000000000000004E-2</v>
      </c>
      <c r="I28" s="178">
        <v>0</v>
      </c>
      <c r="J28" s="178">
        <v>0</v>
      </c>
      <c r="K28" s="174">
        <v>2035000</v>
      </c>
      <c r="L28" s="174">
        <v>0</v>
      </c>
      <c r="M28" s="204" t="s">
        <v>130</v>
      </c>
    </row>
    <row r="29" spans="1:13" ht="12" customHeight="1" outlineLevel="1" x14ac:dyDescent="0.2">
      <c r="A29" s="164"/>
      <c r="B29" s="164"/>
      <c r="C29" s="160"/>
      <c r="D29" s="172" t="s">
        <v>145</v>
      </c>
      <c r="E29" s="158">
        <v>45901</v>
      </c>
      <c r="F29" s="166" t="s">
        <v>128</v>
      </c>
      <c r="G29" s="166">
        <v>6.3799999999999996E-2</v>
      </c>
      <c r="H29" s="166">
        <v>6.9000000000000006E-2</v>
      </c>
      <c r="I29" s="178">
        <v>6.3799999999999996E-2</v>
      </c>
      <c r="J29" s="179">
        <v>6.3799999999999996E-2</v>
      </c>
      <c r="K29" s="174">
        <v>3205000</v>
      </c>
      <c r="L29" s="174">
        <v>3150000</v>
      </c>
      <c r="M29" s="205">
        <f t="shared" ref="M29:M34" si="2">IF(L29=0,0,K29/L29)</f>
        <v>1.0174603174603174</v>
      </c>
    </row>
    <row r="30" spans="1:13" ht="12.75" customHeight="1" outlineLevel="1" x14ac:dyDescent="0.2">
      <c r="A30" s="164"/>
      <c r="B30" s="158"/>
      <c r="C30" s="160"/>
      <c r="D30" s="172" t="s">
        <v>50</v>
      </c>
      <c r="E30" s="158">
        <v>46402</v>
      </c>
      <c r="F30" s="166">
        <v>0.06</v>
      </c>
      <c r="G30" s="166">
        <v>6.7400000000000002E-2</v>
      </c>
      <c r="H30" s="166">
        <v>7.0900000000000005E-2</v>
      </c>
      <c r="I30" s="175">
        <v>6.8898899999999999E-2</v>
      </c>
      <c r="J30" s="179">
        <v>6.9199999999999998E-2</v>
      </c>
      <c r="K30" s="174">
        <v>890000</v>
      </c>
      <c r="L30" s="174">
        <v>100000</v>
      </c>
      <c r="M30" s="204" t="s">
        <v>130</v>
      </c>
    </row>
    <row r="31" spans="1:13" ht="12.75" customHeight="1" outlineLevel="1" x14ac:dyDescent="0.2">
      <c r="A31" s="156"/>
      <c r="B31" s="156"/>
      <c r="C31" s="156"/>
      <c r="D31" s="2" t="s">
        <v>139</v>
      </c>
      <c r="E31" s="158">
        <v>46949</v>
      </c>
      <c r="F31" s="177">
        <v>5.8749999999999997E-2</v>
      </c>
      <c r="G31" s="166">
        <v>6.8699999999999997E-2</v>
      </c>
      <c r="H31" s="166">
        <v>7.2499999999999995E-2</v>
      </c>
      <c r="I31" s="175">
        <v>6.8990700000000002E-2</v>
      </c>
      <c r="J31" s="166">
        <v>6.9500000000000006E-2</v>
      </c>
      <c r="K31" s="174">
        <v>494000</v>
      </c>
      <c r="L31" s="174">
        <v>300000</v>
      </c>
      <c r="M31" s="205">
        <f t="shared" si="2"/>
        <v>1.6466666666666667</v>
      </c>
    </row>
    <row r="32" spans="1:13" ht="12.75" customHeight="1" outlineLevel="1" x14ac:dyDescent="0.2">
      <c r="A32" s="156"/>
      <c r="B32" s="156"/>
      <c r="C32" s="156"/>
      <c r="D32" s="172" t="s">
        <v>143</v>
      </c>
      <c r="E32" s="158">
        <v>49018</v>
      </c>
      <c r="F32" s="166">
        <v>6.3750000000000001E-2</v>
      </c>
      <c r="G32" s="166">
        <v>6.7799999999999999E-2</v>
      </c>
      <c r="H32" s="166">
        <v>7.0199999999999999E-2</v>
      </c>
      <c r="I32" s="175">
        <v>0</v>
      </c>
      <c r="J32" s="175">
        <v>0</v>
      </c>
      <c r="K32" s="174">
        <v>122500</v>
      </c>
      <c r="L32" s="174">
        <v>0</v>
      </c>
      <c r="M32" s="205">
        <f t="shared" si="2"/>
        <v>0</v>
      </c>
    </row>
    <row r="33" spans="1:15" ht="12.75" customHeight="1" outlineLevel="1" x14ac:dyDescent="0.2">
      <c r="A33" s="180"/>
      <c r="B33" s="156"/>
      <c r="C33" s="181"/>
      <c r="D33" s="172" t="s">
        <v>141</v>
      </c>
      <c r="E33" s="158">
        <v>50936</v>
      </c>
      <c r="F33" s="166">
        <v>6.5000000000000002E-2</v>
      </c>
      <c r="G33" s="166">
        <v>6.8599999999999994E-2</v>
      </c>
      <c r="H33" s="166">
        <v>7.1499999999999994E-2</v>
      </c>
      <c r="I33" s="175">
        <v>0</v>
      </c>
      <c r="J33" s="175">
        <v>0</v>
      </c>
      <c r="K33" s="174">
        <v>166000</v>
      </c>
      <c r="L33" s="174">
        <v>0</v>
      </c>
      <c r="M33" s="205">
        <f t="shared" si="2"/>
        <v>0</v>
      </c>
    </row>
    <row r="34" spans="1:15" ht="12.75" customHeight="1" outlineLevel="1" x14ac:dyDescent="0.2">
      <c r="A34" s="156"/>
      <c r="B34" s="156"/>
      <c r="C34" s="156"/>
      <c r="D34" s="172" t="s">
        <v>137</v>
      </c>
      <c r="E34" s="158">
        <v>18247</v>
      </c>
      <c r="F34" s="166">
        <v>6.8750000000000006E-2</v>
      </c>
      <c r="G34" s="166">
        <v>7.0999999999999994E-2</v>
      </c>
      <c r="H34" s="166">
        <v>7.3400000000000007E-2</v>
      </c>
      <c r="I34" s="175">
        <v>7.1598800000000004E-2</v>
      </c>
      <c r="J34" s="175">
        <v>7.1800000000000003E-2</v>
      </c>
      <c r="K34" s="174">
        <v>3881500</v>
      </c>
      <c r="L34" s="174">
        <v>3550000</v>
      </c>
      <c r="M34" s="205">
        <f t="shared" si="2"/>
        <v>1.0933802816901408</v>
      </c>
    </row>
    <row r="35" spans="1:15" s="1" customFormat="1" ht="12.75" customHeight="1" outlineLevel="1" x14ac:dyDescent="0.2">
      <c r="A35" s="220" t="s">
        <v>121</v>
      </c>
      <c r="B35" s="221"/>
      <c r="C35" s="221"/>
      <c r="D35" s="221"/>
      <c r="E35" s="221"/>
      <c r="F35" s="221"/>
      <c r="G35" s="221"/>
      <c r="H35" s="221"/>
      <c r="I35" s="221"/>
      <c r="J35" s="222"/>
      <c r="K35" s="176">
        <f>SUM(K28:K34)</f>
        <v>10794000</v>
      </c>
      <c r="L35" s="176">
        <f>SUM(L28:L34)</f>
        <v>7100000</v>
      </c>
      <c r="M35" s="165"/>
    </row>
    <row r="36" spans="1:15" s="239" customFormat="1" ht="17.25" customHeight="1" outlineLevel="1" x14ac:dyDescent="0.2">
      <c r="A36" s="246">
        <v>45646</v>
      </c>
      <c r="B36" s="246">
        <v>45650</v>
      </c>
      <c r="C36" s="245" t="s">
        <v>161</v>
      </c>
      <c r="D36" s="232" t="s">
        <v>98</v>
      </c>
      <c r="E36" s="233">
        <v>48714</v>
      </c>
      <c r="F36" s="234">
        <v>6.6250000000000003E-2</v>
      </c>
      <c r="G36" s="235" t="s">
        <v>130</v>
      </c>
      <c r="H36" s="235" t="s">
        <v>130</v>
      </c>
      <c r="I36" s="236">
        <v>7.0300000000000001E-2</v>
      </c>
      <c r="J36" s="235" t="s">
        <v>130</v>
      </c>
      <c r="K36" s="237">
        <v>5000000</v>
      </c>
      <c r="L36" s="237">
        <f t="shared" ref="L36" si="3">K36</f>
        <v>5000000</v>
      </c>
      <c r="M36" s="238">
        <f t="shared" ref="M36" si="4">IF(L36=0,0,K36/L36)</f>
        <v>1</v>
      </c>
      <c r="O36" s="240"/>
    </row>
    <row r="37" spans="1:15" s="239" customFormat="1" ht="13.5" customHeight="1" outlineLevel="1" x14ac:dyDescent="0.2">
      <c r="A37" s="241" t="s">
        <v>121</v>
      </c>
      <c r="B37" s="242"/>
      <c r="C37" s="242"/>
      <c r="D37" s="242"/>
      <c r="E37" s="242"/>
      <c r="F37" s="242"/>
      <c r="G37" s="242"/>
      <c r="H37" s="242"/>
      <c r="I37" s="242"/>
      <c r="J37" s="243"/>
      <c r="K37" s="244">
        <f>SUM(K36:K36)</f>
        <v>5000000</v>
      </c>
      <c r="L37" s="244">
        <f>SUM(L36:L36)</f>
        <v>5000000</v>
      </c>
      <c r="M37" s="244"/>
    </row>
    <row r="38" spans="1:15" ht="12.75" customHeight="1" x14ac:dyDescent="0.2">
      <c r="A38" s="217" t="s">
        <v>153</v>
      </c>
      <c r="B38" s="218"/>
      <c r="C38" s="218"/>
      <c r="D38" s="218"/>
      <c r="E38" s="218"/>
      <c r="F38" s="218"/>
      <c r="G38" s="218"/>
      <c r="H38" s="218"/>
      <c r="I38" s="218"/>
      <c r="J38" s="219"/>
      <c r="K38" s="173">
        <f>K10+K18+K35+K27+K37</f>
        <v>112204150</v>
      </c>
      <c r="L38" s="173">
        <f>L10+L18+L35+L27+L37</f>
        <v>85855250</v>
      </c>
      <c r="M38" s="165"/>
    </row>
    <row r="39" spans="1:15" ht="12.75" customHeight="1" x14ac:dyDescent="0.2">
      <c r="A39" s="217" t="s">
        <v>154</v>
      </c>
      <c r="B39" s="218"/>
      <c r="C39" s="218"/>
      <c r="D39" s="218"/>
      <c r="E39" s="218"/>
      <c r="F39" s="218"/>
      <c r="G39" s="218"/>
      <c r="H39" s="218"/>
      <c r="I39" s="218"/>
      <c r="J39" s="219"/>
      <c r="K39" s="173">
        <f>K38</f>
        <v>112204150</v>
      </c>
      <c r="L39" s="173">
        <f>L38</f>
        <v>85855250</v>
      </c>
      <c r="M39" s="165"/>
    </row>
  </sheetData>
  <mergeCells count="8">
    <mergeCell ref="L2:M2"/>
    <mergeCell ref="A39:J39"/>
    <mergeCell ref="A38:J38"/>
    <mergeCell ref="A18:J18"/>
    <mergeCell ref="A35:J35"/>
    <mergeCell ref="A10:J10"/>
    <mergeCell ref="A27:J27"/>
    <mergeCell ref="A37:J37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2025-01-03T03:30:24Z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