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https://kemenkeu-my.sharepoint.com/personal/rahmat_mulyono_kemenkeu_go_id/Documents/02. Tim LAPSTIK DEAS/05. SUSPI/2025/Q3/OLAH/SUSPI Q3 2025/"/>
    </mc:Choice>
  </mc:AlternateContent>
  <xr:revisionPtr revIDLastSave="155" documentId="13_ncr:1_{3F1A6BCC-4816-4C7D-8A19-BABCA5633AC5}" xr6:coauthVersionLast="47" xr6:coauthVersionMax="47" xr10:uidLastSave="{BBD1754F-A451-2A42-96A4-AF2E059F053A}"/>
  <bookViews>
    <workbookView xWindow="0" yWindow="620" windowWidth="38400" windowHeight="22600" activeTab="4" xr2:uid="{00000000-000D-0000-FFFF-FFFF00000000}"/>
  </bookViews>
  <sheets>
    <sheet name="1. General Govt" sheetId="1" r:id="rId1"/>
    <sheet name="1.1. Central Govt." sheetId="2" r:id="rId2"/>
    <sheet name="1.2. Local Govt." sheetId="6" r:id="rId3"/>
    <sheet name="2. Non Fin. Pub. Corp" sheetId="7" r:id="rId4"/>
    <sheet name="3. Fin. Pub. Corp." sheetId="8" r:id="rId5"/>
    <sheet name="4. Total Public Sector" sheetId="9" r:id="rId6"/>
  </sheets>
  <externalReferences>
    <externalReference r:id="rId7"/>
  </externalReferences>
  <definedNames>
    <definedName name="NPAKR2407">[1]NP_AKR_SMT1_2018!$B$19:$F$142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C7" i="7"/>
  <c r="K24" i="6" l="1"/>
  <c r="K50" i="1" l="1"/>
  <c r="K46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7" i="1"/>
  <c r="K16" i="1"/>
  <c r="K9" i="1"/>
  <c r="K10" i="1"/>
  <c r="K11" i="1"/>
  <c r="K12" i="1"/>
  <c r="K13" i="1"/>
  <c r="K8" i="1"/>
  <c r="K50" i="9" l="1"/>
  <c r="K46" i="9"/>
  <c r="K31" i="9"/>
  <c r="K30" i="9"/>
  <c r="K29" i="9"/>
  <c r="K28" i="9"/>
  <c r="K27" i="9"/>
  <c r="K26" i="9"/>
  <c r="K25" i="9"/>
  <c r="K33" i="9" s="1"/>
  <c r="K23" i="9"/>
  <c r="K22" i="9"/>
  <c r="K21" i="9"/>
  <c r="K39" i="9" s="1"/>
  <c r="K20" i="9"/>
  <c r="K19" i="9"/>
  <c r="K37" i="9" s="1"/>
  <c r="K18" i="9"/>
  <c r="K17" i="9"/>
  <c r="K16" i="9"/>
  <c r="K13" i="9"/>
  <c r="K12" i="9"/>
  <c r="K11" i="9"/>
  <c r="K10" i="9"/>
  <c r="K9" i="9"/>
  <c r="K8" i="9"/>
  <c r="K2" i="9"/>
  <c r="K47" i="7"/>
  <c r="K43" i="7"/>
  <c r="K41" i="7"/>
  <c r="K40" i="7"/>
  <c r="K39" i="7"/>
  <c r="K38" i="7"/>
  <c r="K37" i="7"/>
  <c r="K36" i="7"/>
  <c r="K35" i="7"/>
  <c r="K34" i="7"/>
  <c r="K33" i="7"/>
  <c r="K24" i="7"/>
  <c r="K15" i="7"/>
  <c r="K2" i="7"/>
  <c r="K47" i="8"/>
  <c r="K43" i="8"/>
  <c r="K41" i="8"/>
  <c r="K40" i="8"/>
  <c r="K39" i="8"/>
  <c r="K38" i="8"/>
  <c r="K37" i="8"/>
  <c r="K36" i="8"/>
  <c r="K35" i="8"/>
  <c r="K34" i="8"/>
  <c r="K33" i="8"/>
  <c r="K24" i="8"/>
  <c r="K15" i="8"/>
  <c r="K7" i="8"/>
  <c r="K2" i="8"/>
  <c r="K41" i="6"/>
  <c r="K40" i="6"/>
  <c r="K39" i="6"/>
  <c r="K38" i="6"/>
  <c r="K37" i="6"/>
  <c r="K36" i="6"/>
  <c r="K53" i="6" s="1"/>
  <c r="K35" i="6"/>
  <c r="K34" i="6"/>
  <c r="K33" i="6"/>
  <c r="K15" i="6"/>
  <c r="K7" i="6"/>
  <c r="K2" i="6"/>
  <c r="K47" i="2"/>
  <c r="K43" i="2"/>
  <c r="K41" i="2"/>
  <c r="K40" i="2"/>
  <c r="K38" i="2"/>
  <c r="K37" i="2"/>
  <c r="K36" i="2"/>
  <c r="K53" i="2" s="1"/>
  <c r="K34" i="2"/>
  <c r="K33" i="2"/>
  <c r="K24" i="2"/>
  <c r="K39" i="2"/>
  <c r="K15" i="2"/>
  <c r="K35" i="2"/>
  <c r="K7" i="2"/>
  <c r="K2" i="2"/>
  <c r="K39" i="1"/>
  <c r="K37" i="1"/>
  <c r="K7" i="1"/>
  <c r="F7" i="8"/>
  <c r="G7" i="8"/>
  <c r="H7" i="8"/>
  <c r="I7" i="8"/>
  <c r="J7" i="8"/>
  <c r="K55" i="1" l="1"/>
  <c r="K14" i="8"/>
  <c r="K24" i="9"/>
  <c r="K38" i="9"/>
  <c r="K32" i="6"/>
  <c r="K48" i="6" s="1"/>
  <c r="K49" i="1" s="1"/>
  <c r="K49" i="9" s="1"/>
  <c r="K48" i="9" s="1"/>
  <c r="K54" i="6"/>
  <c r="K55" i="9"/>
  <c r="K40" i="9"/>
  <c r="K34" i="9"/>
  <c r="K41" i="9"/>
  <c r="K35" i="9"/>
  <c r="K36" i="9"/>
  <c r="K54" i="9" s="1"/>
  <c r="K7" i="9"/>
  <c r="K14" i="2"/>
  <c r="K54" i="2"/>
  <c r="K15" i="9"/>
  <c r="K14" i="7"/>
  <c r="K32" i="7"/>
  <c r="K57" i="7" s="1"/>
  <c r="K32" i="8"/>
  <c r="K57" i="8" s="1"/>
  <c r="K14" i="6"/>
  <c r="K41" i="1"/>
  <c r="K32" i="2"/>
  <c r="K57" i="2" s="1"/>
  <c r="K35" i="1"/>
  <c r="K36" i="1"/>
  <c r="K54" i="1" s="1"/>
  <c r="K15" i="1"/>
  <c r="K24" i="1"/>
  <c r="K38" i="1"/>
  <c r="K40" i="1"/>
  <c r="J38" i="6"/>
  <c r="K14" i="9" l="1"/>
  <c r="K56" i="7"/>
  <c r="K48" i="1"/>
  <c r="K44" i="6"/>
  <c r="K45" i="1" s="1"/>
  <c r="K45" i="9" s="1"/>
  <c r="K44" i="9" s="1"/>
  <c r="K47" i="6"/>
  <c r="K57" i="6"/>
  <c r="K44" i="1"/>
  <c r="K32" i="9"/>
  <c r="K14" i="1"/>
  <c r="K56" i="8"/>
  <c r="K32" i="1"/>
  <c r="K56" i="2"/>
  <c r="J21" i="2"/>
  <c r="K58" i="9" l="1"/>
  <c r="K43" i="6"/>
  <c r="K56" i="6"/>
  <c r="K57" i="9"/>
  <c r="K57" i="1"/>
  <c r="K58" i="1"/>
  <c r="D41" i="7"/>
  <c r="E41" i="7"/>
  <c r="F41" i="7"/>
  <c r="G41" i="7"/>
  <c r="H41" i="7"/>
  <c r="I41" i="7"/>
  <c r="J41" i="7"/>
  <c r="C41" i="7"/>
  <c r="D38" i="7"/>
  <c r="E38" i="7"/>
  <c r="F38" i="7"/>
  <c r="G38" i="7"/>
  <c r="H38" i="7"/>
  <c r="I38" i="7"/>
  <c r="J38" i="7"/>
  <c r="C38" i="7"/>
  <c r="D35" i="7"/>
  <c r="E35" i="7"/>
  <c r="F35" i="7"/>
  <c r="G35" i="7"/>
  <c r="H35" i="7"/>
  <c r="I35" i="7"/>
  <c r="J35" i="7"/>
  <c r="C35" i="7"/>
  <c r="C34" i="7" l="1"/>
  <c r="J19" i="2" l="1"/>
  <c r="J45" i="2"/>
  <c r="J44" i="2"/>
  <c r="J27" i="2"/>
  <c r="J20" i="2"/>
  <c r="J38" i="2" s="1"/>
  <c r="J9" i="2"/>
  <c r="J8" i="1"/>
  <c r="C43" i="8"/>
  <c r="J47" i="8"/>
  <c r="I47" i="8"/>
  <c r="H47" i="8"/>
  <c r="G47" i="8"/>
  <c r="F47" i="8"/>
  <c r="E47" i="8"/>
  <c r="D47" i="8"/>
  <c r="C47" i="8"/>
  <c r="J43" i="8"/>
  <c r="I43" i="8"/>
  <c r="H43" i="8"/>
  <c r="G43" i="8"/>
  <c r="F43" i="8"/>
  <c r="E43" i="8"/>
  <c r="D43" i="8"/>
  <c r="J41" i="8"/>
  <c r="I41" i="8"/>
  <c r="H41" i="8"/>
  <c r="G41" i="8"/>
  <c r="F41" i="8"/>
  <c r="E41" i="8"/>
  <c r="D41" i="8"/>
  <c r="C41" i="8"/>
  <c r="J40" i="8"/>
  <c r="I40" i="8"/>
  <c r="H40" i="8"/>
  <c r="G40" i="8"/>
  <c r="F40" i="8"/>
  <c r="E40" i="8"/>
  <c r="D40" i="8"/>
  <c r="C40" i="8"/>
  <c r="J39" i="8"/>
  <c r="I39" i="8"/>
  <c r="H39" i="8"/>
  <c r="G39" i="8"/>
  <c r="F39" i="8"/>
  <c r="E39" i="8"/>
  <c r="D39" i="8"/>
  <c r="C39" i="8"/>
  <c r="J38" i="8"/>
  <c r="I38" i="8"/>
  <c r="H38" i="8"/>
  <c r="G38" i="8"/>
  <c r="F38" i="8"/>
  <c r="E38" i="8"/>
  <c r="D38" i="8"/>
  <c r="C38" i="8"/>
  <c r="J37" i="8"/>
  <c r="I37" i="8"/>
  <c r="H37" i="8"/>
  <c r="G37" i="8"/>
  <c r="F37" i="8"/>
  <c r="E37" i="8"/>
  <c r="D37" i="8"/>
  <c r="C37" i="8"/>
  <c r="J36" i="8"/>
  <c r="I36" i="8"/>
  <c r="H36" i="8"/>
  <c r="G36" i="8"/>
  <c r="F36" i="8"/>
  <c r="E36" i="8"/>
  <c r="D36" i="8"/>
  <c r="C36" i="8"/>
  <c r="J35" i="8"/>
  <c r="I35" i="8"/>
  <c r="H35" i="8"/>
  <c r="G35" i="8"/>
  <c r="F35" i="8"/>
  <c r="E35" i="8"/>
  <c r="D35" i="8"/>
  <c r="C35" i="8"/>
  <c r="J34" i="8"/>
  <c r="I34" i="8"/>
  <c r="H34" i="8"/>
  <c r="G34" i="8"/>
  <c r="F34" i="8"/>
  <c r="E34" i="8"/>
  <c r="D34" i="8"/>
  <c r="C34" i="8"/>
  <c r="J33" i="8"/>
  <c r="I33" i="8"/>
  <c r="H33" i="8"/>
  <c r="G33" i="8"/>
  <c r="F33" i="8"/>
  <c r="E33" i="8"/>
  <c r="D33" i="8"/>
  <c r="C33" i="8"/>
  <c r="J24" i="8"/>
  <c r="I24" i="8"/>
  <c r="I14" i="8" s="1"/>
  <c r="H24" i="8"/>
  <c r="G24" i="8"/>
  <c r="F24" i="8"/>
  <c r="E24" i="8"/>
  <c r="D24" i="8"/>
  <c r="C24" i="8"/>
  <c r="J15" i="8"/>
  <c r="I15" i="8"/>
  <c r="H15" i="8"/>
  <c r="G15" i="8"/>
  <c r="F15" i="8"/>
  <c r="E15" i="8"/>
  <c r="D15" i="8"/>
  <c r="C15" i="8"/>
  <c r="E7" i="8"/>
  <c r="D7" i="8"/>
  <c r="C7" i="8"/>
  <c r="J47" i="7"/>
  <c r="I47" i="7"/>
  <c r="H47" i="7"/>
  <c r="G47" i="7"/>
  <c r="F47" i="7"/>
  <c r="E47" i="7"/>
  <c r="D47" i="7"/>
  <c r="C47" i="7"/>
  <c r="J43" i="7"/>
  <c r="I43" i="7"/>
  <c r="H43" i="7"/>
  <c r="G43" i="7"/>
  <c r="F43" i="7"/>
  <c r="E43" i="7"/>
  <c r="D43" i="7"/>
  <c r="C43" i="7"/>
  <c r="J40" i="7"/>
  <c r="I40" i="7"/>
  <c r="H40" i="7"/>
  <c r="G40" i="7"/>
  <c r="F40" i="7"/>
  <c r="E40" i="7"/>
  <c r="D40" i="7"/>
  <c r="C40" i="7"/>
  <c r="J39" i="7"/>
  <c r="I39" i="7"/>
  <c r="H39" i="7"/>
  <c r="G39" i="7"/>
  <c r="F39" i="7"/>
  <c r="E39" i="7"/>
  <c r="D39" i="7"/>
  <c r="C39" i="7"/>
  <c r="J37" i="7"/>
  <c r="I37" i="7"/>
  <c r="H37" i="7"/>
  <c r="G37" i="7"/>
  <c r="F37" i="7"/>
  <c r="E37" i="7"/>
  <c r="D37" i="7"/>
  <c r="C37" i="7"/>
  <c r="J36" i="7"/>
  <c r="I36" i="7"/>
  <c r="H36" i="7"/>
  <c r="G36" i="7"/>
  <c r="F36" i="7"/>
  <c r="E36" i="7"/>
  <c r="D36" i="7"/>
  <c r="C36" i="7"/>
  <c r="J34" i="7"/>
  <c r="I34" i="7"/>
  <c r="H34" i="7"/>
  <c r="G34" i="7"/>
  <c r="F34" i="7"/>
  <c r="E34" i="7"/>
  <c r="D34" i="7"/>
  <c r="J33" i="7"/>
  <c r="I33" i="7"/>
  <c r="H33" i="7"/>
  <c r="G33" i="7"/>
  <c r="F33" i="7"/>
  <c r="E33" i="7"/>
  <c r="D33" i="7"/>
  <c r="C33" i="7"/>
  <c r="J24" i="7"/>
  <c r="I24" i="7"/>
  <c r="H24" i="7"/>
  <c r="G24" i="7"/>
  <c r="F24" i="7"/>
  <c r="E24" i="7"/>
  <c r="D24" i="7"/>
  <c r="C24" i="7"/>
  <c r="J15" i="7"/>
  <c r="I15" i="7"/>
  <c r="H15" i="7"/>
  <c r="G15" i="7"/>
  <c r="F15" i="7"/>
  <c r="E15" i="7"/>
  <c r="D15" i="7"/>
  <c r="C15" i="7"/>
  <c r="J14" i="8" l="1"/>
  <c r="I14" i="7"/>
  <c r="E14" i="7"/>
  <c r="H14" i="8"/>
  <c r="C14" i="7"/>
  <c r="H14" i="7"/>
  <c r="I32" i="7"/>
  <c r="I57" i="7" s="1"/>
  <c r="E14" i="8"/>
  <c r="F14" i="8"/>
  <c r="G14" i="8"/>
  <c r="C14" i="8"/>
  <c r="D14" i="8"/>
  <c r="G32" i="8"/>
  <c r="G56" i="8" s="1"/>
  <c r="H32" i="8"/>
  <c r="H57" i="8" s="1"/>
  <c r="E32" i="8"/>
  <c r="E56" i="8" s="1"/>
  <c r="C32" i="8"/>
  <c r="C56" i="8" s="1"/>
  <c r="I32" i="8"/>
  <c r="I57" i="8" s="1"/>
  <c r="F32" i="8"/>
  <c r="F56" i="8" s="1"/>
  <c r="D32" i="8"/>
  <c r="D56" i="8" s="1"/>
  <c r="J32" i="8"/>
  <c r="D14" i="7"/>
  <c r="J14" i="7"/>
  <c r="F14" i="7"/>
  <c r="G14" i="7"/>
  <c r="F32" i="7"/>
  <c r="F57" i="7" s="1"/>
  <c r="D32" i="7"/>
  <c r="D57" i="7" s="1"/>
  <c r="J32" i="7"/>
  <c r="J57" i="7" s="1"/>
  <c r="E32" i="7"/>
  <c r="E57" i="7" s="1"/>
  <c r="H32" i="7"/>
  <c r="H56" i="7" s="1"/>
  <c r="G32" i="7"/>
  <c r="G56" i="7" s="1"/>
  <c r="C32" i="7"/>
  <c r="C56" i="7" s="1"/>
  <c r="J57" i="8" l="1"/>
  <c r="J56" i="8"/>
  <c r="C57" i="8"/>
  <c r="F57" i="8"/>
  <c r="I56" i="7"/>
  <c r="G57" i="8"/>
  <c r="H56" i="8"/>
  <c r="I56" i="8"/>
  <c r="D57" i="8"/>
  <c r="E57" i="8"/>
  <c r="F56" i="7"/>
  <c r="C57" i="7"/>
  <c r="E56" i="7"/>
  <c r="J56" i="7"/>
  <c r="D56" i="7"/>
  <c r="H57" i="7"/>
  <c r="G57" i="7"/>
  <c r="I47" i="2" l="1"/>
  <c r="H47" i="2"/>
  <c r="G47" i="2"/>
  <c r="F47" i="2"/>
  <c r="E47" i="2"/>
  <c r="D47" i="2"/>
  <c r="C47" i="2"/>
  <c r="I43" i="2"/>
  <c r="H43" i="2"/>
  <c r="G43" i="2"/>
  <c r="F43" i="2"/>
  <c r="E43" i="2"/>
  <c r="D43" i="2"/>
  <c r="C43" i="2"/>
  <c r="I41" i="2"/>
  <c r="H41" i="2"/>
  <c r="G41" i="2"/>
  <c r="F41" i="2"/>
  <c r="E41" i="2"/>
  <c r="D41" i="2"/>
  <c r="C41" i="2"/>
  <c r="I40" i="2"/>
  <c r="H40" i="2"/>
  <c r="G40" i="2"/>
  <c r="F40" i="2"/>
  <c r="E40" i="2"/>
  <c r="D40" i="2"/>
  <c r="C40" i="2"/>
  <c r="I39" i="2"/>
  <c r="H39" i="2"/>
  <c r="G39" i="2"/>
  <c r="F39" i="2"/>
  <c r="E39" i="2"/>
  <c r="D39" i="2"/>
  <c r="C39" i="2"/>
  <c r="I38" i="2"/>
  <c r="H38" i="2"/>
  <c r="G38" i="2"/>
  <c r="F38" i="2"/>
  <c r="E38" i="2"/>
  <c r="D38" i="2"/>
  <c r="C38" i="2"/>
  <c r="I37" i="2"/>
  <c r="H37" i="2"/>
  <c r="G37" i="2"/>
  <c r="F37" i="2"/>
  <c r="E37" i="2"/>
  <c r="D37" i="2"/>
  <c r="C37" i="2"/>
  <c r="I36" i="2"/>
  <c r="I53" i="2" s="1"/>
  <c r="H36" i="2"/>
  <c r="H53" i="2" s="1"/>
  <c r="G36" i="2"/>
  <c r="G53" i="2" s="1"/>
  <c r="F36" i="2"/>
  <c r="F53" i="2" s="1"/>
  <c r="E36" i="2"/>
  <c r="E53" i="2" s="1"/>
  <c r="D36" i="2"/>
  <c r="D53" i="2" s="1"/>
  <c r="C36" i="2"/>
  <c r="C53" i="2" s="1"/>
  <c r="I35" i="2"/>
  <c r="H35" i="2"/>
  <c r="G35" i="2"/>
  <c r="F35" i="2"/>
  <c r="E35" i="2"/>
  <c r="D35" i="2"/>
  <c r="C35" i="2"/>
  <c r="I34" i="2"/>
  <c r="H34" i="2"/>
  <c r="G34" i="2"/>
  <c r="F34" i="2"/>
  <c r="E34" i="2"/>
  <c r="D34" i="2"/>
  <c r="C34" i="2"/>
  <c r="I33" i="2"/>
  <c r="H33" i="2"/>
  <c r="G33" i="2"/>
  <c r="F33" i="2"/>
  <c r="E33" i="2"/>
  <c r="D33" i="2"/>
  <c r="C33" i="2"/>
  <c r="I24" i="2"/>
  <c r="H24" i="2"/>
  <c r="G24" i="2"/>
  <c r="F24" i="2"/>
  <c r="E24" i="2"/>
  <c r="D24" i="2"/>
  <c r="C24" i="2"/>
  <c r="I15" i="2"/>
  <c r="H15" i="2"/>
  <c r="G15" i="2"/>
  <c r="F15" i="2"/>
  <c r="E15" i="2"/>
  <c r="D15" i="2"/>
  <c r="C15" i="2"/>
  <c r="I7" i="2"/>
  <c r="H7" i="2"/>
  <c r="G7" i="2"/>
  <c r="F7" i="2"/>
  <c r="E7" i="2"/>
  <c r="D7" i="2"/>
  <c r="C7" i="2"/>
  <c r="I47" i="6"/>
  <c r="H47" i="6"/>
  <c r="G47" i="6"/>
  <c r="F47" i="6"/>
  <c r="E47" i="6"/>
  <c r="D47" i="6"/>
  <c r="C47" i="6"/>
  <c r="I43" i="6"/>
  <c r="H43" i="6"/>
  <c r="G43" i="6"/>
  <c r="F43" i="6"/>
  <c r="E43" i="6"/>
  <c r="D43" i="6"/>
  <c r="C43" i="6"/>
  <c r="I41" i="6"/>
  <c r="H41" i="6"/>
  <c r="G41" i="6"/>
  <c r="F41" i="6"/>
  <c r="E41" i="6"/>
  <c r="D41" i="6"/>
  <c r="C41" i="6"/>
  <c r="I40" i="6"/>
  <c r="H40" i="6"/>
  <c r="G40" i="6"/>
  <c r="F40" i="6"/>
  <c r="E40" i="6"/>
  <c r="D40" i="6"/>
  <c r="C40" i="6"/>
  <c r="I39" i="6"/>
  <c r="H39" i="6"/>
  <c r="G39" i="6"/>
  <c r="F39" i="6"/>
  <c r="E39" i="6"/>
  <c r="D39" i="6"/>
  <c r="C39" i="6"/>
  <c r="I38" i="6"/>
  <c r="H38" i="6"/>
  <c r="G38" i="6"/>
  <c r="F38" i="6"/>
  <c r="E38" i="6"/>
  <c r="D38" i="6"/>
  <c r="C38" i="6"/>
  <c r="I37" i="6"/>
  <c r="H37" i="6"/>
  <c r="G37" i="6"/>
  <c r="F37" i="6"/>
  <c r="E37" i="6"/>
  <c r="D37" i="6"/>
  <c r="C37" i="6"/>
  <c r="I36" i="6"/>
  <c r="H36" i="6"/>
  <c r="G36" i="6"/>
  <c r="F36" i="6"/>
  <c r="E36" i="6"/>
  <c r="D36" i="6"/>
  <c r="C36" i="6"/>
  <c r="I35" i="6"/>
  <c r="H35" i="6"/>
  <c r="G35" i="6"/>
  <c r="F35" i="6"/>
  <c r="E35" i="6"/>
  <c r="D35" i="6"/>
  <c r="C35" i="6"/>
  <c r="I34" i="6"/>
  <c r="H34" i="6"/>
  <c r="G34" i="6"/>
  <c r="F34" i="6"/>
  <c r="E34" i="6"/>
  <c r="D34" i="6"/>
  <c r="C34" i="6"/>
  <c r="I33" i="6"/>
  <c r="H33" i="6"/>
  <c r="G33" i="6"/>
  <c r="F33" i="6"/>
  <c r="E33" i="6"/>
  <c r="D33" i="6"/>
  <c r="C33" i="6"/>
  <c r="I24" i="6"/>
  <c r="H24" i="6"/>
  <c r="G24" i="6"/>
  <c r="F24" i="6"/>
  <c r="E24" i="6"/>
  <c r="D24" i="6"/>
  <c r="C24" i="6"/>
  <c r="I15" i="6"/>
  <c r="H15" i="6"/>
  <c r="G15" i="6"/>
  <c r="F15" i="6"/>
  <c r="E15" i="6"/>
  <c r="D15" i="6"/>
  <c r="C15" i="6"/>
  <c r="I7" i="6"/>
  <c r="H7" i="6"/>
  <c r="G7" i="6"/>
  <c r="F7" i="6"/>
  <c r="E7" i="6"/>
  <c r="D7" i="6"/>
  <c r="C7" i="6"/>
  <c r="H14" i="6" l="1"/>
  <c r="D14" i="6"/>
  <c r="G14" i="2"/>
  <c r="C14" i="6"/>
  <c r="H32" i="6"/>
  <c r="E32" i="2"/>
  <c r="F14" i="2"/>
  <c r="I14" i="2"/>
  <c r="C14" i="2"/>
  <c r="E14" i="2"/>
  <c r="G54" i="2"/>
  <c r="E14" i="6"/>
  <c r="F32" i="6"/>
  <c r="H14" i="2"/>
  <c r="F54" i="2"/>
  <c r="F14" i="6"/>
  <c r="D32" i="2"/>
  <c r="H54" i="2"/>
  <c r="I14" i="6"/>
  <c r="C32" i="6"/>
  <c r="G32" i="2"/>
  <c r="D54" i="2"/>
  <c r="G32" i="6"/>
  <c r="D14" i="2"/>
  <c r="H32" i="2"/>
  <c r="F32" i="2"/>
  <c r="F56" i="2" s="1"/>
  <c r="C32" i="2"/>
  <c r="I32" i="2"/>
  <c r="E54" i="2"/>
  <c r="C54" i="2"/>
  <c r="I54" i="2"/>
  <c r="G14" i="6"/>
  <c r="E32" i="6"/>
  <c r="D32" i="6"/>
  <c r="I32" i="6"/>
  <c r="I50" i="1"/>
  <c r="I50" i="9" s="1"/>
  <c r="H50" i="1"/>
  <c r="H50" i="9" s="1"/>
  <c r="G50" i="1"/>
  <c r="G50" i="9" s="1"/>
  <c r="F50" i="1"/>
  <c r="F50" i="9" s="1"/>
  <c r="E50" i="1"/>
  <c r="E50" i="9" s="1"/>
  <c r="D50" i="1"/>
  <c r="D50" i="9" s="1"/>
  <c r="C50" i="1"/>
  <c r="C50" i="9" s="1"/>
  <c r="I49" i="1"/>
  <c r="I49" i="9" s="1"/>
  <c r="H49" i="1"/>
  <c r="H49" i="9" s="1"/>
  <c r="G49" i="1"/>
  <c r="F49" i="1"/>
  <c r="F49" i="9" s="1"/>
  <c r="E49" i="1"/>
  <c r="E49" i="9" s="1"/>
  <c r="D49" i="1"/>
  <c r="D49" i="9" s="1"/>
  <c r="C49" i="1"/>
  <c r="C49" i="9" s="1"/>
  <c r="I46" i="1"/>
  <c r="I46" i="9" s="1"/>
  <c r="H46" i="1"/>
  <c r="H46" i="9" s="1"/>
  <c r="G46" i="1"/>
  <c r="G46" i="9" s="1"/>
  <c r="F46" i="1"/>
  <c r="F46" i="9" s="1"/>
  <c r="E46" i="1"/>
  <c r="E46" i="9" s="1"/>
  <c r="D46" i="1"/>
  <c r="D46" i="9" s="1"/>
  <c r="C46" i="1"/>
  <c r="C46" i="9" s="1"/>
  <c r="I45" i="1"/>
  <c r="H45" i="1"/>
  <c r="H45" i="9" s="1"/>
  <c r="G45" i="1"/>
  <c r="G45" i="9" s="1"/>
  <c r="F45" i="1"/>
  <c r="F45" i="9" s="1"/>
  <c r="E45" i="1"/>
  <c r="E45" i="9" s="1"/>
  <c r="D45" i="1"/>
  <c r="D45" i="9" s="1"/>
  <c r="C45" i="1"/>
  <c r="I31" i="1"/>
  <c r="I31" i="9" s="1"/>
  <c r="H31" i="1"/>
  <c r="H31" i="9" s="1"/>
  <c r="G31" i="1"/>
  <c r="G31" i="9" s="1"/>
  <c r="F31" i="1"/>
  <c r="F31" i="9" s="1"/>
  <c r="E31" i="1"/>
  <c r="E31" i="9" s="1"/>
  <c r="D31" i="1"/>
  <c r="D31" i="9" s="1"/>
  <c r="C31" i="1"/>
  <c r="C31" i="9" s="1"/>
  <c r="I30" i="1"/>
  <c r="I30" i="9" s="1"/>
  <c r="H30" i="1"/>
  <c r="H30" i="9" s="1"/>
  <c r="G30" i="1"/>
  <c r="G30" i="9" s="1"/>
  <c r="F30" i="1"/>
  <c r="F30" i="9" s="1"/>
  <c r="E30" i="1"/>
  <c r="E30" i="9" s="1"/>
  <c r="D30" i="1"/>
  <c r="D30" i="9" s="1"/>
  <c r="C30" i="1"/>
  <c r="C30" i="9" s="1"/>
  <c r="I29" i="1"/>
  <c r="I29" i="9" s="1"/>
  <c r="H29" i="1"/>
  <c r="H29" i="9" s="1"/>
  <c r="G29" i="1"/>
  <c r="G29" i="9" s="1"/>
  <c r="F29" i="1"/>
  <c r="F29" i="9" s="1"/>
  <c r="E29" i="1"/>
  <c r="E29" i="9" s="1"/>
  <c r="D29" i="1"/>
  <c r="D29" i="9" s="1"/>
  <c r="C29" i="1"/>
  <c r="C29" i="9" s="1"/>
  <c r="I28" i="1"/>
  <c r="I28" i="9" s="1"/>
  <c r="H28" i="1"/>
  <c r="H28" i="9" s="1"/>
  <c r="G28" i="1"/>
  <c r="G28" i="9" s="1"/>
  <c r="F28" i="1"/>
  <c r="F28" i="9" s="1"/>
  <c r="E28" i="1"/>
  <c r="E28" i="9" s="1"/>
  <c r="D28" i="1"/>
  <c r="D28" i="9" s="1"/>
  <c r="C28" i="1"/>
  <c r="C28" i="9" s="1"/>
  <c r="I27" i="1"/>
  <c r="I27" i="9" s="1"/>
  <c r="H27" i="1"/>
  <c r="H27" i="9" s="1"/>
  <c r="G27" i="1"/>
  <c r="G27" i="9" s="1"/>
  <c r="F27" i="1"/>
  <c r="F27" i="9" s="1"/>
  <c r="E27" i="1"/>
  <c r="E27" i="9" s="1"/>
  <c r="D27" i="1"/>
  <c r="D27" i="9" s="1"/>
  <c r="C27" i="1"/>
  <c r="C27" i="9" s="1"/>
  <c r="I26" i="1"/>
  <c r="I26" i="9" s="1"/>
  <c r="H26" i="1"/>
  <c r="H26" i="9" s="1"/>
  <c r="G26" i="1"/>
  <c r="G26" i="9" s="1"/>
  <c r="F26" i="1"/>
  <c r="F26" i="9" s="1"/>
  <c r="E26" i="1"/>
  <c r="E26" i="9" s="1"/>
  <c r="D26" i="1"/>
  <c r="D26" i="9" s="1"/>
  <c r="C26" i="1"/>
  <c r="C26" i="9" s="1"/>
  <c r="I25" i="1"/>
  <c r="I25" i="9" s="1"/>
  <c r="H25" i="1"/>
  <c r="H25" i="9" s="1"/>
  <c r="G25" i="1"/>
  <c r="G25" i="9" s="1"/>
  <c r="F25" i="1"/>
  <c r="F25" i="9" s="1"/>
  <c r="E25" i="1"/>
  <c r="E25" i="9" s="1"/>
  <c r="D25" i="1"/>
  <c r="D25" i="9" s="1"/>
  <c r="C25" i="1"/>
  <c r="C25" i="9" s="1"/>
  <c r="I23" i="1"/>
  <c r="I23" i="9" s="1"/>
  <c r="H23" i="1"/>
  <c r="H23" i="9" s="1"/>
  <c r="G23" i="1"/>
  <c r="G23" i="9" s="1"/>
  <c r="F23" i="1"/>
  <c r="F23" i="9" s="1"/>
  <c r="E23" i="1"/>
  <c r="E23" i="9" s="1"/>
  <c r="D23" i="1"/>
  <c r="D23" i="9" s="1"/>
  <c r="C23" i="1"/>
  <c r="C23" i="9" s="1"/>
  <c r="I22" i="1"/>
  <c r="I22" i="9" s="1"/>
  <c r="H22" i="1"/>
  <c r="H22" i="9" s="1"/>
  <c r="G22" i="1"/>
  <c r="G22" i="9" s="1"/>
  <c r="F22" i="1"/>
  <c r="F22" i="9" s="1"/>
  <c r="E22" i="1"/>
  <c r="E22" i="9" s="1"/>
  <c r="D22" i="1"/>
  <c r="D22" i="9" s="1"/>
  <c r="C22" i="1"/>
  <c r="C22" i="9" s="1"/>
  <c r="I21" i="1"/>
  <c r="H21" i="1"/>
  <c r="G21" i="1"/>
  <c r="F21" i="1"/>
  <c r="E21" i="1"/>
  <c r="D21" i="1"/>
  <c r="C21" i="1"/>
  <c r="I20" i="1"/>
  <c r="I20" i="9" s="1"/>
  <c r="H20" i="1"/>
  <c r="H20" i="9" s="1"/>
  <c r="G20" i="1"/>
  <c r="G20" i="9" s="1"/>
  <c r="F20" i="1"/>
  <c r="F20" i="9" s="1"/>
  <c r="E20" i="1"/>
  <c r="E20" i="9" s="1"/>
  <c r="D20" i="1"/>
  <c r="D20" i="9" s="1"/>
  <c r="C20" i="1"/>
  <c r="C20" i="9" s="1"/>
  <c r="I19" i="1"/>
  <c r="H19" i="1"/>
  <c r="G19" i="1"/>
  <c r="F19" i="1"/>
  <c r="E19" i="1"/>
  <c r="D19" i="1"/>
  <c r="C19" i="1"/>
  <c r="I18" i="1"/>
  <c r="I18" i="9" s="1"/>
  <c r="H18" i="1"/>
  <c r="H18" i="9" s="1"/>
  <c r="G18" i="1"/>
  <c r="G18" i="9" s="1"/>
  <c r="F18" i="1"/>
  <c r="F18" i="9" s="1"/>
  <c r="E18" i="1"/>
  <c r="E18" i="9" s="1"/>
  <c r="D18" i="1"/>
  <c r="D18" i="9" s="1"/>
  <c r="C18" i="1"/>
  <c r="C18" i="9" s="1"/>
  <c r="I17" i="1"/>
  <c r="I17" i="9" s="1"/>
  <c r="H17" i="1"/>
  <c r="H17" i="9" s="1"/>
  <c r="G17" i="1"/>
  <c r="G17" i="9" s="1"/>
  <c r="F17" i="1"/>
  <c r="F17" i="9" s="1"/>
  <c r="E17" i="1"/>
  <c r="E17" i="9" s="1"/>
  <c r="D17" i="1"/>
  <c r="D17" i="9" s="1"/>
  <c r="C17" i="1"/>
  <c r="C17" i="9" s="1"/>
  <c r="I16" i="1"/>
  <c r="I16" i="9" s="1"/>
  <c r="H16" i="1"/>
  <c r="H16" i="9" s="1"/>
  <c r="G16" i="1"/>
  <c r="G16" i="9" s="1"/>
  <c r="F16" i="1"/>
  <c r="F16" i="9" s="1"/>
  <c r="E16" i="1"/>
  <c r="E16" i="9" s="1"/>
  <c r="D16" i="1"/>
  <c r="D16" i="9" s="1"/>
  <c r="C16" i="1"/>
  <c r="C16" i="9" s="1"/>
  <c r="I13" i="1"/>
  <c r="I13" i="9" s="1"/>
  <c r="H13" i="1"/>
  <c r="H13" i="9" s="1"/>
  <c r="G13" i="1"/>
  <c r="G13" i="9" s="1"/>
  <c r="F13" i="1"/>
  <c r="F13" i="9" s="1"/>
  <c r="E13" i="1"/>
  <c r="E13" i="9" s="1"/>
  <c r="D13" i="1"/>
  <c r="D13" i="9" s="1"/>
  <c r="C13" i="1"/>
  <c r="C13" i="9" s="1"/>
  <c r="I12" i="1"/>
  <c r="I12" i="9" s="1"/>
  <c r="H12" i="1"/>
  <c r="H12" i="9" s="1"/>
  <c r="G12" i="1"/>
  <c r="G12" i="9" s="1"/>
  <c r="F12" i="1"/>
  <c r="F12" i="9" s="1"/>
  <c r="E12" i="1"/>
  <c r="E12" i="9" s="1"/>
  <c r="D12" i="1"/>
  <c r="D12" i="9" s="1"/>
  <c r="C12" i="1"/>
  <c r="C12" i="9" s="1"/>
  <c r="I11" i="1"/>
  <c r="I11" i="9" s="1"/>
  <c r="H11" i="1"/>
  <c r="H11" i="9" s="1"/>
  <c r="G11" i="1"/>
  <c r="G11" i="9" s="1"/>
  <c r="F11" i="1"/>
  <c r="F11" i="9" s="1"/>
  <c r="E11" i="1"/>
  <c r="E11" i="9" s="1"/>
  <c r="D11" i="1"/>
  <c r="D11" i="9" s="1"/>
  <c r="C11" i="1"/>
  <c r="C11" i="9" s="1"/>
  <c r="I10" i="1"/>
  <c r="I10" i="9" s="1"/>
  <c r="H10" i="1"/>
  <c r="H10" i="9" s="1"/>
  <c r="G10" i="1"/>
  <c r="G10" i="9" s="1"/>
  <c r="F10" i="1"/>
  <c r="F10" i="9" s="1"/>
  <c r="E10" i="1"/>
  <c r="E10" i="9" s="1"/>
  <c r="D10" i="1"/>
  <c r="D10" i="9" s="1"/>
  <c r="C10" i="1"/>
  <c r="C10" i="9" s="1"/>
  <c r="I9" i="1"/>
  <c r="I9" i="9" s="1"/>
  <c r="H9" i="1"/>
  <c r="H9" i="9" s="1"/>
  <c r="G9" i="1"/>
  <c r="G9" i="9" s="1"/>
  <c r="F9" i="1"/>
  <c r="F9" i="9" s="1"/>
  <c r="E9" i="1"/>
  <c r="E9" i="9" s="1"/>
  <c r="D9" i="1"/>
  <c r="D9" i="9" s="1"/>
  <c r="C9" i="1"/>
  <c r="C9" i="9" s="1"/>
  <c r="I8" i="1"/>
  <c r="I8" i="9" s="1"/>
  <c r="H8" i="1"/>
  <c r="H8" i="9" s="1"/>
  <c r="G8" i="1"/>
  <c r="G8" i="9" s="1"/>
  <c r="F8" i="1"/>
  <c r="F8" i="9" s="1"/>
  <c r="E8" i="1"/>
  <c r="E8" i="9" s="1"/>
  <c r="D8" i="1"/>
  <c r="D8" i="9" s="1"/>
  <c r="C8" i="1"/>
  <c r="C8" i="9" s="1"/>
  <c r="E41" i="9" l="1"/>
  <c r="G41" i="9"/>
  <c r="G38" i="9"/>
  <c r="C41" i="9"/>
  <c r="C7" i="9"/>
  <c r="H41" i="9"/>
  <c r="F36" i="9"/>
  <c r="F54" i="9" s="1"/>
  <c r="E35" i="9"/>
  <c r="I41" i="9"/>
  <c r="H48" i="9"/>
  <c r="F35" i="9"/>
  <c r="G36" i="9"/>
  <c r="G54" i="9" s="1"/>
  <c r="H38" i="9"/>
  <c r="I40" i="9"/>
  <c r="E38" i="9"/>
  <c r="D48" i="9"/>
  <c r="E48" i="9"/>
  <c r="I48" i="9"/>
  <c r="F44" i="9"/>
  <c r="C35" i="9"/>
  <c r="D36" i="9"/>
  <c r="D54" i="9" s="1"/>
  <c r="H15" i="9"/>
  <c r="D35" i="9"/>
  <c r="F38" i="9"/>
  <c r="I38" i="9"/>
  <c r="C15" i="9"/>
  <c r="I35" i="9"/>
  <c r="C38" i="9"/>
  <c r="F15" i="9"/>
  <c r="E40" i="9"/>
  <c r="H34" i="9"/>
  <c r="H7" i="9"/>
  <c r="I37" i="1"/>
  <c r="I19" i="9"/>
  <c r="I37" i="9" s="1"/>
  <c r="C39" i="1"/>
  <c r="C21" i="9"/>
  <c r="C39" i="9" s="1"/>
  <c r="F24" i="9"/>
  <c r="F33" i="9"/>
  <c r="E44" i="9"/>
  <c r="G48" i="1"/>
  <c r="G49" i="9"/>
  <c r="G48" i="9" s="1"/>
  <c r="I7" i="9"/>
  <c r="I34" i="9"/>
  <c r="D38" i="9"/>
  <c r="F41" i="9"/>
  <c r="G15" i="9"/>
  <c r="I36" i="9"/>
  <c r="I54" i="9" s="1"/>
  <c r="D39" i="1"/>
  <c r="D21" i="9"/>
  <c r="D39" i="9" s="1"/>
  <c r="G33" i="9"/>
  <c r="G24" i="9"/>
  <c r="D40" i="9"/>
  <c r="G44" i="9"/>
  <c r="E39" i="1"/>
  <c r="E21" i="9"/>
  <c r="E39" i="9" s="1"/>
  <c r="I15" i="9"/>
  <c r="E37" i="1"/>
  <c r="E19" i="9"/>
  <c r="E37" i="9" s="1"/>
  <c r="G39" i="1"/>
  <c r="G21" i="9"/>
  <c r="G39" i="9" s="1"/>
  <c r="E36" i="9"/>
  <c r="E54" i="9" s="1"/>
  <c r="G40" i="9"/>
  <c r="I44" i="1"/>
  <c r="I45" i="9"/>
  <c r="C48" i="9"/>
  <c r="C37" i="1"/>
  <c r="C19" i="9"/>
  <c r="C37" i="9" s="1"/>
  <c r="I33" i="9"/>
  <c r="I24" i="9"/>
  <c r="F40" i="9"/>
  <c r="D34" i="9"/>
  <c r="D7" i="9"/>
  <c r="F37" i="1"/>
  <c r="F19" i="9"/>
  <c r="F37" i="9" s="1"/>
  <c r="H39" i="1"/>
  <c r="H21" i="9"/>
  <c r="H39" i="9" s="1"/>
  <c r="C33" i="9"/>
  <c r="C24" i="9"/>
  <c r="H40" i="9"/>
  <c r="H33" i="9"/>
  <c r="H24" i="9"/>
  <c r="C34" i="9"/>
  <c r="D37" i="1"/>
  <c r="D19" i="9"/>
  <c r="D37" i="9" s="1"/>
  <c r="F39" i="1"/>
  <c r="F21" i="9"/>
  <c r="F39" i="9" s="1"/>
  <c r="H44" i="9"/>
  <c r="F7" i="9"/>
  <c r="F34" i="9"/>
  <c r="G35" i="9"/>
  <c r="D15" i="9"/>
  <c r="G37" i="1"/>
  <c r="G19" i="9"/>
  <c r="G37" i="9" s="1"/>
  <c r="I39" i="1"/>
  <c r="I21" i="9"/>
  <c r="I39" i="9" s="1"/>
  <c r="D33" i="9"/>
  <c r="D24" i="9"/>
  <c r="C44" i="1"/>
  <c r="C45" i="9"/>
  <c r="C36" i="9"/>
  <c r="C54" i="9" s="1"/>
  <c r="E34" i="9"/>
  <c r="E7" i="9"/>
  <c r="G34" i="9"/>
  <c r="G7" i="9"/>
  <c r="H35" i="9"/>
  <c r="C40" i="9"/>
  <c r="D41" i="9"/>
  <c r="E15" i="9"/>
  <c r="H37" i="1"/>
  <c r="H19" i="9"/>
  <c r="H37" i="9" s="1"/>
  <c r="E33" i="9"/>
  <c r="E24" i="9"/>
  <c r="H36" i="9"/>
  <c r="H54" i="9" s="1"/>
  <c r="D44" i="9"/>
  <c r="F48" i="9"/>
  <c r="H48" i="1"/>
  <c r="C48" i="1"/>
  <c r="I48" i="1"/>
  <c r="E44" i="1"/>
  <c r="C35" i="1"/>
  <c r="I35" i="1"/>
  <c r="H36" i="1"/>
  <c r="H54" i="1" s="1"/>
  <c r="F48" i="1"/>
  <c r="H44" i="1"/>
  <c r="E15" i="1"/>
  <c r="E36" i="1"/>
  <c r="E54" i="1" s="1"/>
  <c r="C40" i="1"/>
  <c r="I40" i="1"/>
  <c r="H41" i="1"/>
  <c r="D38" i="1"/>
  <c r="G44" i="1"/>
  <c r="G35" i="1"/>
  <c r="F36" i="1"/>
  <c r="F54" i="1" s="1"/>
  <c r="E24" i="1"/>
  <c r="I24" i="1"/>
  <c r="D7" i="1"/>
  <c r="F44" i="1"/>
  <c r="D15" i="1"/>
  <c r="G38" i="1"/>
  <c r="F15" i="1"/>
  <c r="H15" i="1"/>
  <c r="E48" i="1"/>
  <c r="D48" i="1"/>
  <c r="F7" i="1"/>
  <c r="D40" i="1"/>
  <c r="C41" i="1"/>
  <c r="I41" i="1"/>
  <c r="G7" i="1"/>
  <c r="H35" i="1"/>
  <c r="G36" i="1"/>
  <c r="G54" i="1" s="1"/>
  <c r="F38" i="1"/>
  <c r="C15" i="1"/>
  <c r="I15" i="1"/>
  <c r="F24" i="1"/>
  <c r="G24" i="1"/>
  <c r="D44" i="1"/>
  <c r="E7" i="1"/>
  <c r="D35" i="1"/>
  <c r="C36" i="1"/>
  <c r="C54" i="1" s="1"/>
  <c r="I36" i="1"/>
  <c r="I54" i="1" s="1"/>
  <c r="H38" i="1"/>
  <c r="G40" i="1"/>
  <c r="F41" i="1"/>
  <c r="E38" i="1"/>
  <c r="D24" i="1"/>
  <c r="E35" i="1"/>
  <c r="D36" i="1"/>
  <c r="D54" i="1" s="1"/>
  <c r="H40" i="1"/>
  <c r="G41" i="1"/>
  <c r="H7" i="1"/>
  <c r="C7" i="1"/>
  <c r="I7" i="1"/>
  <c r="E40" i="1"/>
  <c r="D41" i="1"/>
  <c r="G15" i="1"/>
  <c r="C38" i="1"/>
  <c r="I38" i="1"/>
  <c r="H24" i="1"/>
  <c r="C24" i="1"/>
  <c r="F40" i="1"/>
  <c r="E41" i="1"/>
  <c r="F35" i="1"/>
  <c r="E55" i="9" l="1"/>
  <c r="D55" i="1"/>
  <c r="I55" i="1"/>
  <c r="F55" i="1"/>
  <c r="C14" i="9"/>
  <c r="I14" i="9"/>
  <c r="F14" i="9"/>
  <c r="H14" i="9"/>
  <c r="E55" i="1"/>
  <c r="H55" i="9"/>
  <c r="E14" i="9"/>
  <c r="C55" i="9"/>
  <c r="G55" i="1"/>
  <c r="D55" i="9"/>
  <c r="C55" i="1"/>
  <c r="H55" i="1"/>
  <c r="G55" i="9"/>
  <c r="F32" i="9"/>
  <c r="F58" i="9" s="1"/>
  <c r="C44" i="9"/>
  <c r="G32" i="9"/>
  <c r="D14" i="1"/>
  <c r="D14" i="9"/>
  <c r="I55" i="9"/>
  <c r="D32" i="9"/>
  <c r="C32" i="9"/>
  <c r="C58" i="9" s="1"/>
  <c r="I44" i="9"/>
  <c r="E32" i="9"/>
  <c r="I32" i="9"/>
  <c r="I58" i="9" s="1"/>
  <c r="H32" i="9"/>
  <c r="F55" i="9"/>
  <c r="G14" i="9"/>
  <c r="E14" i="1"/>
  <c r="C32" i="1"/>
  <c r="I14" i="1"/>
  <c r="F14" i="1"/>
  <c r="C14" i="1"/>
  <c r="I32" i="1"/>
  <c r="F32" i="1"/>
  <c r="E32" i="1"/>
  <c r="G14" i="1"/>
  <c r="G32" i="1"/>
  <c r="H14" i="1"/>
  <c r="H32" i="1"/>
  <c r="D32" i="1"/>
  <c r="F57" i="9" l="1"/>
  <c r="H58" i="9"/>
  <c r="H57" i="9"/>
  <c r="E58" i="9"/>
  <c r="E57" i="9"/>
  <c r="G58" i="9"/>
  <c r="G57" i="9"/>
  <c r="D58" i="9"/>
  <c r="D57" i="9"/>
  <c r="I57" i="9"/>
  <c r="C57" i="9"/>
  <c r="J24" i="6"/>
  <c r="J7" i="6"/>
  <c r="J15" i="6"/>
  <c r="J14" i="6" l="1"/>
  <c r="J47" i="2"/>
  <c r="J43" i="2"/>
  <c r="J41" i="2"/>
  <c r="J40" i="2"/>
  <c r="J39" i="2"/>
  <c r="J37" i="2"/>
  <c r="J36" i="2"/>
  <c r="J35" i="2"/>
  <c r="J34" i="2"/>
  <c r="J33" i="2"/>
  <c r="J24" i="2"/>
  <c r="J15" i="2"/>
  <c r="J7" i="2"/>
  <c r="J41" i="6"/>
  <c r="J40" i="6"/>
  <c r="J39" i="6"/>
  <c r="J37" i="6"/>
  <c r="J36" i="6"/>
  <c r="J35" i="6"/>
  <c r="J34" i="6"/>
  <c r="J33" i="6"/>
  <c r="J14" i="2" l="1"/>
  <c r="E56" i="6"/>
  <c r="J32" i="6"/>
  <c r="C56" i="6"/>
  <c r="D57" i="6"/>
  <c r="J32" i="2"/>
  <c r="F57" i="6"/>
  <c r="E57" i="6"/>
  <c r="F56" i="6"/>
  <c r="J48" i="6" l="1"/>
  <c r="J47" i="6" s="1"/>
  <c r="J44" i="6"/>
  <c r="J43" i="6" s="1"/>
  <c r="D56" i="6"/>
  <c r="C57" i="6"/>
  <c r="F54" i="6"/>
  <c r="E54" i="6"/>
  <c r="D54" i="6"/>
  <c r="C54" i="6"/>
  <c r="F53" i="6"/>
  <c r="E53" i="6"/>
  <c r="D53" i="6"/>
  <c r="C53" i="6"/>
  <c r="J53" i="2"/>
  <c r="J54" i="2" l="1"/>
  <c r="D56" i="2"/>
  <c r="C56" i="2"/>
  <c r="D57" i="2"/>
  <c r="C57" i="2" l="1"/>
  <c r="F57" i="2"/>
  <c r="E56" i="2"/>
  <c r="E57" i="2"/>
  <c r="C57" i="1" l="1"/>
  <c r="C58" i="1"/>
  <c r="D57" i="1"/>
  <c r="D58" i="1"/>
  <c r="F57" i="1"/>
  <c r="F58" i="1"/>
  <c r="E57" i="1"/>
  <c r="E58" i="1"/>
  <c r="J56" i="2" l="1"/>
  <c r="G57" i="6"/>
  <c r="J46" i="1" l="1"/>
  <c r="J46" i="9" s="1"/>
  <c r="J45" i="1"/>
  <c r="J45" i="9" s="1"/>
  <c r="J50" i="1"/>
  <c r="J50" i="9" s="1"/>
  <c r="J49" i="1"/>
  <c r="J49" i="9" s="1"/>
  <c r="J48" i="9" l="1"/>
  <c r="J44" i="9"/>
  <c r="J44" i="1"/>
  <c r="J48" i="1"/>
  <c r="J31" i="1" l="1"/>
  <c r="J31" i="9" s="1"/>
  <c r="J30" i="1"/>
  <c r="J30" i="9" s="1"/>
  <c r="J28" i="1"/>
  <c r="J28" i="9" s="1"/>
  <c r="J27" i="1"/>
  <c r="J27" i="9" s="1"/>
  <c r="J26" i="1"/>
  <c r="J26" i="9" s="1"/>
  <c r="J25" i="1"/>
  <c r="J25" i="9" s="1"/>
  <c r="J23" i="1"/>
  <c r="J23" i="9" s="1"/>
  <c r="J22" i="1"/>
  <c r="J22" i="9" s="1"/>
  <c r="J21" i="1"/>
  <c r="J21" i="9" s="1"/>
  <c r="J39" i="9" s="1"/>
  <c r="J20" i="1"/>
  <c r="J20" i="9" s="1"/>
  <c r="J19" i="1"/>
  <c r="J19" i="9" s="1"/>
  <c r="J37" i="9" s="1"/>
  <c r="J18" i="1"/>
  <c r="J18" i="9" s="1"/>
  <c r="J17" i="1"/>
  <c r="J17" i="9" s="1"/>
  <c r="J16" i="1"/>
  <c r="J16" i="9" s="1"/>
  <c r="J13" i="1"/>
  <c r="J13" i="9" s="1"/>
  <c r="J12" i="1"/>
  <c r="J12" i="9" s="1"/>
  <c r="J11" i="1"/>
  <c r="J11" i="9" s="1"/>
  <c r="J10" i="1"/>
  <c r="J10" i="9" s="1"/>
  <c r="J9" i="1"/>
  <c r="J9" i="9" s="1"/>
  <c r="J8" i="9"/>
  <c r="J53" i="6"/>
  <c r="I53" i="6"/>
  <c r="H53" i="6"/>
  <c r="G53" i="6"/>
  <c r="H57" i="6"/>
  <c r="J7" i="9" l="1"/>
  <c r="J55" i="9"/>
  <c r="J41" i="9"/>
  <c r="J36" i="9"/>
  <c r="J54" i="9" s="1"/>
  <c r="J33" i="9"/>
  <c r="J34" i="9"/>
  <c r="J15" i="9"/>
  <c r="J35" i="9"/>
  <c r="J40" i="9"/>
  <c r="J40" i="1"/>
  <c r="J41" i="1"/>
  <c r="J54" i="6"/>
  <c r="I57" i="6"/>
  <c r="G54" i="6"/>
  <c r="J7" i="1"/>
  <c r="J15" i="1"/>
  <c r="J36" i="1"/>
  <c r="J54" i="1" s="1"/>
  <c r="J37" i="1"/>
  <c r="J39" i="1"/>
  <c r="J35" i="1"/>
  <c r="H54" i="6"/>
  <c r="I54" i="6"/>
  <c r="H56" i="6"/>
  <c r="I56" i="6"/>
  <c r="J29" i="1"/>
  <c r="J29" i="9" s="1"/>
  <c r="J24" i="9" s="1"/>
  <c r="J14" i="9" l="1"/>
  <c r="J38" i="9"/>
  <c r="J32" i="9" s="1"/>
  <c r="G57" i="1"/>
  <c r="J38" i="1"/>
  <c r="J32" i="1" s="1"/>
  <c r="G56" i="6"/>
  <c r="I57" i="1"/>
  <c r="H58" i="1"/>
  <c r="J24" i="1"/>
  <c r="J14" i="1" s="1"/>
  <c r="J55" i="1"/>
  <c r="J57" i="6"/>
  <c r="J56" i="6"/>
  <c r="J58" i="9" l="1"/>
  <c r="J57" i="9"/>
  <c r="G58" i="1"/>
  <c r="I58" i="1"/>
  <c r="H57" i="1"/>
  <c r="J57" i="2"/>
  <c r="J57" i="1"/>
  <c r="J58" i="1"/>
  <c r="H57" i="2" l="1"/>
  <c r="H56" i="2"/>
  <c r="G56" i="2"/>
  <c r="G57" i="2"/>
  <c r="I56" i="2"/>
  <c r="I57" i="2"/>
</calcChain>
</file>

<file path=xl/sharedStrings.xml><?xml version="1.0" encoding="utf-8"?>
<sst xmlns="http://schemas.openxmlformats.org/spreadsheetml/2006/main" count="407" uniqueCount="77">
  <si>
    <t>Enter Country name  &gt;</t>
  </si>
  <si>
    <t>Indonesia</t>
  </si>
  <si>
    <t>Table 1 : Gross General Government Debt position at Nominal Value</t>
  </si>
  <si>
    <t>Select Latest quarter  &gt;</t>
  </si>
  <si>
    <t>Scale : Billions</t>
  </si>
  <si>
    <t>Enter Currency name &gt;</t>
  </si>
  <si>
    <t>IDR</t>
  </si>
  <si>
    <t>Gross General Government Debt</t>
  </si>
  <si>
    <t xml:space="preserve">By maturity and type of instrument: </t>
  </si>
  <si>
    <t>Short-term by original maturity</t>
  </si>
  <si>
    <t>Currency and deposits</t>
  </si>
  <si>
    <t>Debt securities</t>
  </si>
  <si>
    <r>
      <t>Unamortized Discount/Premium</t>
    </r>
    <r>
      <rPr>
        <i/>
        <vertAlign val="superscript"/>
        <sz val="9"/>
        <color rgb="FFFF0000"/>
        <rFont val="Times New Roman"/>
        <family val="1"/>
      </rPr>
      <t>1</t>
    </r>
  </si>
  <si>
    <t>Loans</t>
  </si>
  <si>
    <t>Insurance, pensions, and standardized guarantee schemes</t>
  </si>
  <si>
    <t>Other accounts payable</t>
  </si>
  <si>
    <t>Long-term, by original maturity:</t>
  </si>
  <si>
    <t xml:space="preserve">   With payment due in one year or less:</t>
  </si>
  <si>
    <r>
      <t>Accrued Interest</t>
    </r>
    <r>
      <rPr>
        <i/>
        <vertAlign val="superscript"/>
        <sz val="9"/>
        <color rgb="FFFF0000"/>
        <rFont val="Times New Roman"/>
        <family val="1"/>
      </rPr>
      <t>1</t>
    </r>
  </si>
  <si>
    <t xml:space="preserve">   With payment due in more than one year:</t>
  </si>
  <si>
    <t>Special Drawing Rights (SDRs)</t>
  </si>
  <si>
    <t>Total gross debt</t>
  </si>
  <si>
    <t>By currency of denomination:</t>
  </si>
  <si>
    <t>Domestic currency</t>
  </si>
  <si>
    <t>Foreign currency</t>
  </si>
  <si>
    <t>By residence of the creditor:</t>
  </si>
  <si>
    <t>Domestic creditors</t>
  </si>
  <si>
    <t>External creditors</t>
  </si>
  <si>
    <t>Memorandum item:</t>
  </si>
  <si>
    <t>Unamortized Discount/Premium</t>
  </si>
  <si>
    <t>Accrued Interest</t>
  </si>
  <si>
    <t>validation: domestic plus foreign currency equal total gross debt ?</t>
  </si>
  <si>
    <t>validation: domestic plus external creditor equal total gross debt ?</t>
  </si>
  <si>
    <t>Note:</t>
  </si>
  <si>
    <t>*) Angka Sementara         **) Angka Sangat Sementara</t>
  </si>
  <si>
    <r>
      <rPr>
        <vertAlign val="superscript"/>
        <sz val="9"/>
        <rFont val="Times New Roman"/>
        <family val="1"/>
      </rPr>
      <t xml:space="preserve">1 </t>
    </r>
    <r>
      <rPr>
        <sz val="9"/>
        <rFont val="Times New Roman"/>
        <family val="1"/>
      </rPr>
      <t>Penyajian Utang Bunga dan Unamortized Discount/Premium sebagai harmonisasi penyajian SUSPI dengan Peraturan SAUP Indonesia</t>
    </r>
  </si>
  <si>
    <t xml:space="preserve">Table 1.1 : Gross Central Government Debt position </t>
  </si>
  <si>
    <t>Gross Central Government Debt</t>
  </si>
  <si>
    <t xml:space="preserve">Table 1.2 : Gross Local Government Debt position </t>
  </si>
  <si>
    <t>Gross Local Government Debt</t>
  </si>
  <si>
    <t>2.Data Belum Tersedia</t>
  </si>
  <si>
    <t xml:space="preserve">Table 2: Gross Public Nonfinancial Corporation Debt Position </t>
  </si>
  <si>
    <t xml:space="preserve">Gross Nonfinancial Public Corporations Debt </t>
  </si>
  <si>
    <t xml:space="preserve">*) Angka Sementara         **) Angka Sangat Sementara               </t>
  </si>
  <si>
    <t>Table 3: Gross Public Financial Corporation Debt Position</t>
  </si>
  <si>
    <t xml:space="preserve">Gross Financial Public Corporations Debt </t>
  </si>
  <si>
    <r>
      <t xml:space="preserve">Currency and deposits </t>
    </r>
    <r>
      <rPr>
        <vertAlign val="superscript"/>
        <sz val="10"/>
        <rFont val="Times New Roman"/>
        <family val="1"/>
      </rPr>
      <t>2)</t>
    </r>
  </si>
  <si>
    <t>2 Deposit dalam instrument currency &amp; deposit dari lembaga keuangan publik bruto tidak dijamin oleh Pemerintah namun oleh Lembaga Penjamin Simpanan (LPS) untuk besaran s.d 2 Miliar.</t>
  </si>
  <si>
    <t>1 Penyajian Utang Bunga dan Unamortized Discount/Premium sebagai harmonisasi penyajian SUSPI dengan Peraturan SAUP Indonesia</t>
  </si>
  <si>
    <t>2023Q2</t>
  </si>
  <si>
    <t>Table 4: Total Gross Public Sector Debt Position</t>
  </si>
  <si>
    <t>2023Q3</t>
  </si>
  <si>
    <t>2023Q2*</t>
  </si>
  <si>
    <t>- Sumber data posisi utang BUMN diperoleh dari sumber data counterpart (mirroring data) yakni Laporan Bank Umum Terintegrasi (LBUT) dan Sistem Informasi Utang Luar Negeri (SIUL), bukan berasal dari Kementerian BUMN.</t>
  </si>
  <si>
    <t xml:space="preserve">1. Sumber data posisi utang BUMN diperoleh dari sumber data counterpart (mirroring data) yakni Laporan Bank Umum Terintegrasi (LBUT) dan Sistem Informasi Utang Luar Negeri (SIUL), bukan berasal dari Kementerian BUMN. </t>
  </si>
  <si>
    <t>2023Q4</t>
  </si>
  <si>
    <t>2023Q3*</t>
  </si>
  <si>
    <t>2024Q1**</t>
  </si>
  <si>
    <t>2024Q1</t>
  </si>
  <si>
    <t>2023Q4*</t>
  </si>
  <si>
    <t>2024Q2</t>
  </si>
  <si>
    <t>2024Q2**</t>
  </si>
  <si>
    <t>2024Q1*</t>
  </si>
  <si>
    <t>2024Q3**</t>
  </si>
  <si>
    <t>2024Q3</t>
  </si>
  <si>
    <t>2024Q2*</t>
  </si>
  <si>
    <t>2024Q4**</t>
  </si>
  <si>
    <t>2024Q3*</t>
  </si>
  <si>
    <t>2025Q1*</t>
  </si>
  <si>
    <t>2025Q1**</t>
  </si>
  <si>
    <t>Q2 2025</t>
  </si>
  <si>
    <t>2025Q2**</t>
  </si>
  <si>
    <t>2025Q2*</t>
  </si>
  <si>
    <t>2024Q4*</t>
  </si>
  <si>
    <r>
      <t xml:space="preserve">2. Deposit dalam </t>
    </r>
    <r>
      <rPr>
        <i/>
        <sz val="9"/>
        <rFont val="Times New Roman"/>
        <family val="1"/>
      </rPr>
      <t>instrumen currency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&amp; deposit</t>
    </r>
    <r>
      <rPr>
        <sz val="9"/>
        <rFont val="Times New Roman"/>
        <family val="1"/>
      </rPr>
      <t xml:space="preserve"> dari lembaga keuangan publik bruto tidak dijamin oleh Pemerintah namun oleh Lembaga Penjamin Simpanan (LPS) untuk besaran s.d Rp2 miliar.</t>
    </r>
  </si>
  <si>
    <r>
      <t xml:space="preserve">1. Sumber data posisi utang BUMN diperoleh dari sumber data </t>
    </r>
    <r>
      <rPr>
        <i/>
        <sz val="9"/>
        <rFont val="Times New Roman"/>
        <family val="1"/>
      </rPr>
      <t>counterpart (mirroring data)</t>
    </r>
    <r>
      <rPr>
        <sz val="9"/>
        <rFont val="Times New Roman"/>
        <family val="1"/>
      </rPr>
      <t xml:space="preserve"> yakni Laporan Bank Umum Terintegrasi (LBUT) dan Sistem Informasi Utang Luar Negeri (SIUL), bukan berasal dari Kementerian BUMN. </t>
    </r>
  </si>
  <si>
    <t>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</si>
</sst>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theme="3"/>
      <name val="Times New Roman"/>
      <family val="1"/>
    </font>
    <font>
      <b/>
      <sz val="10"/>
      <color indexed="4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indexed="48"/>
      <name val="Times New Roman"/>
      <family val="1"/>
    </font>
    <font>
      <b/>
      <u/>
      <sz val="9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i/>
      <sz val="9"/>
      <color rgb="FFC00000"/>
      <name val="Times New Roman"/>
      <family val="1"/>
    </font>
    <font>
      <b/>
      <i/>
      <sz val="9"/>
      <color rgb="FFC00000"/>
      <name val="Times New Roman"/>
      <family val="1"/>
    </font>
    <font>
      <sz val="10"/>
      <color rgb="FFC00000"/>
      <name val="Times New Roman"/>
      <family val="1"/>
    </font>
    <font>
      <sz val="9"/>
      <name val="Times New Roman"/>
      <family val="1"/>
    </font>
    <font>
      <i/>
      <sz val="9"/>
      <color rgb="FFFF0000"/>
      <name val="Times New Roman"/>
      <family val="1"/>
    </font>
    <font>
      <i/>
      <vertAlign val="superscript"/>
      <sz val="9"/>
      <color rgb="FFFF0000"/>
      <name val="Times New Roman"/>
      <family val="1"/>
    </font>
    <font>
      <sz val="11"/>
      <color indexed="8"/>
      <name val="Calibri"/>
      <family val="2"/>
      <scheme val="minor"/>
    </font>
    <font>
      <vertAlign val="superscript"/>
      <sz val="9"/>
      <name val="Times New Roman"/>
      <family val="1"/>
    </font>
    <font>
      <sz val="11"/>
      <color theme="0"/>
      <name val="Calibri"/>
      <family val="2"/>
      <scheme val="minor"/>
    </font>
    <font>
      <sz val="9"/>
      <color theme="0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sz val="10"/>
      <name val="Arial Narrow"/>
      <family val="2"/>
    </font>
    <font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3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43" fontId="2" fillId="2" borderId="0" xfId="1" applyFont="1" applyFill="1" applyAlignment="1" applyProtection="1">
      <alignment horizontal="right"/>
      <protection locked="0"/>
    </xf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3" borderId="0" xfId="0" applyFont="1" applyFill="1"/>
    <xf numFmtId="0" fontId="7" fillId="3" borderId="1" xfId="0" applyFont="1" applyFill="1" applyBorder="1"/>
    <xf numFmtId="0" fontId="7" fillId="3" borderId="2" xfId="0" applyFont="1" applyFill="1" applyBorder="1" applyAlignment="1">
      <alignment horizontal="right"/>
    </xf>
    <xf numFmtId="43" fontId="5" fillId="3" borderId="0" xfId="1" quotePrefix="1" applyFont="1" applyFill="1" applyAlignment="1" applyProtection="1">
      <alignment horizontal="right"/>
    </xf>
    <xf numFmtId="0" fontId="8" fillId="3" borderId="0" xfId="0" applyFont="1" applyFill="1"/>
    <xf numFmtId="43" fontId="2" fillId="3" borderId="0" xfId="1" applyFont="1" applyFill="1" applyProtection="1"/>
    <xf numFmtId="0" fontId="7" fillId="3" borderId="0" xfId="0" applyFont="1" applyFill="1" applyAlignment="1">
      <alignment horizontal="left" indent="2"/>
    </xf>
    <xf numFmtId="43" fontId="5" fillId="3" borderId="0" xfId="1" applyFont="1" applyFill="1" applyAlignment="1" applyProtection="1">
      <alignment horizontal="right"/>
    </xf>
    <xf numFmtId="0" fontId="2" fillId="3" borderId="0" xfId="0" applyFont="1" applyFill="1" applyAlignment="1">
      <alignment horizontal="left" indent="4"/>
    </xf>
    <xf numFmtId="43" fontId="9" fillId="3" borderId="0" xfId="1" applyFont="1" applyFill="1" applyAlignment="1" applyProtection="1">
      <alignment horizontal="right"/>
    </xf>
    <xf numFmtId="43" fontId="10" fillId="3" borderId="0" xfId="1" applyFont="1" applyFill="1" applyAlignment="1" applyProtection="1">
      <alignment horizontal="right"/>
    </xf>
    <xf numFmtId="0" fontId="11" fillId="3" borderId="0" xfId="0" applyFont="1" applyFill="1"/>
    <xf numFmtId="43" fontId="2" fillId="3" borderId="1" xfId="1" applyFont="1" applyFill="1" applyBorder="1" applyProtection="1"/>
    <xf numFmtId="0" fontId="7" fillId="3" borderId="0" xfId="0" applyFont="1" applyFill="1"/>
    <xf numFmtId="43" fontId="2" fillId="3" borderId="0" xfId="1" applyFont="1" applyFill="1" applyBorder="1" applyProtection="1"/>
    <xf numFmtId="43" fontId="8" fillId="3" borderId="0" xfId="1" applyFont="1" applyFill="1" applyProtection="1"/>
    <xf numFmtId="43" fontId="2" fillId="3" borderId="0" xfId="1" applyFont="1" applyFill="1" applyBorder="1"/>
    <xf numFmtId="43" fontId="2" fillId="3" borderId="0" xfId="1" applyFont="1" applyFill="1"/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>
      <alignment wrapText="1"/>
    </xf>
    <xf numFmtId="43" fontId="9" fillId="4" borderId="0" xfId="1" applyFont="1" applyFill="1" applyAlignment="1" applyProtection="1">
      <alignment horizontal="right"/>
    </xf>
    <xf numFmtId="43" fontId="2" fillId="5" borderId="0" xfId="1" applyFont="1" applyFill="1" applyAlignment="1" applyProtection="1">
      <alignment horizontal="right"/>
      <protection locked="0"/>
    </xf>
    <xf numFmtId="43" fontId="0" fillId="3" borderId="0" xfId="1" applyFont="1" applyFill="1"/>
    <xf numFmtId="43" fontId="0" fillId="3" borderId="0" xfId="0" applyNumberFormat="1" applyFill="1"/>
    <xf numFmtId="43" fontId="14" fillId="2" borderId="0" xfId="1" applyFont="1" applyFill="1" applyAlignment="1" applyProtection="1">
      <alignment horizontal="right"/>
      <protection locked="0"/>
    </xf>
    <xf numFmtId="43" fontId="15" fillId="4" borderId="0" xfId="1" applyFont="1" applyFill="1" applyAlignment="1" applyProtection="1">
      <alignment horizontal="right"/>
    </xf>
    <xf numFmtId="43" fontId="16" fillId="3" borderId="0" xfId="1" applyFont="1" applyFill="1" applyAlignment="1" applyProtection="1">
      <alignment horizontal="right"/>
      <protection locked="0"/>
    </xf>
    <xf numFmtId="0" fontId="17" fillId="3" borderId="0" xfId="0" applyFont="1" applyFill="1"/>
    <xf numFmtId="43" fontId="18" fillId="2" borderId="0" xfId="1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 indent="5"/>
    </xf>
    <xf numFmtId="43" fontId="18" fillId="4" borderId="0" xfId="1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wrapText="1"/>
    </xf>
    <xf numFmtId="43" fontId="2" fillId="3" borderId="0" xfId="0" applyNumberFormat="1" applyFont="1" applyFill="1"/>
    <xf numFmtId="0" fontId="22" fillId="3" borderId="0" xfId="0" applyFont="1" applyFill="1"/>
    <xf numFmtId="0" fontId="25" fillId="3" borderId="0" xfId="0" applyFont="1" applyFill="1"/>
    <xf numFmtId="0" fontId="24" fillId="3" borderId="0" xfId="0" applyFont="1" applyFill="1"/>
    <xf numFmtId="0" fontId="26" fillId="3" borderId="0" xfId="0" applyFont="1" applyFill="1"/>
    <xf numFmtId="43" fontId="25" fillId="3" borderId="0" xfId="1" applyFont="1" applyFill="1" applyBorder="1"/>
    <xf numFmtId="43" fontId="24" fillId="3" borderId="0" xfId="1" applyFont="1" applyFill="1"/>
    <xf numFmtId="43" fontId="26" fillId="3" borderId="0" xfId="1" applyFont="1" applyFill="1" applyBorder="1"/>
    <xf numFmtId="43" fontId="26" fillId="3" borderId="0" xfId="1" applyFont="1" applyFill="1"/>
    <xf numFmtId="0" fontId="2" fillId="3" borderId="0" xfId="0" applyFont="1" applyFill="1" applyAlignment="1">
      <alignment horizontal="left" vertical="center" indent="4"/>
    </xf>
    <xf numFmtId="0" fontId="28" fillId="3" borderId="0" xfId="0" applyFont="1" applyFill="1"/>
    <xf numFmtId="0" fontId="6" fillId="0" borderId="0" xfId="0" applyFont="1"/>
    <xf numFmtId="43" fontId="29" fillId="3" borderId="0" xfId="1" applyFont="1" applyFill="1"/>
    <xf numFmtId="0" fontId="29" fillId="3" borderId="0" xfId="0" applyFont="1" applyFill="1"/>
    <xf numFmtId="43" fontId="29" fillId="3" borderId="0" xfId="1" applyFont="1" applyFill="1" applyAlignment="1">
      <alignment vertical="top"/>
    </xf>
    <xf numFmtId="0" fontId="29" fillId="3" borderId="0" xfId="0" applyFont="1" applyFill="1" applyAlignment="1">
      <alignment vertical="top"/>
    </xf>
    <xf numFmtId="43" fontId="26" fillId="3" borderId="0" xfId="0" applyNumberFormat="1" applyFont="1" applyFill="1"/>
    <xf numFmtId="164" fontId="0" fillId="3" borderId="0" xfId="0" applyNumberFormat="1" applyFill="1"/>
    <xf numFmtId="165" fontId="30" fillId="2" borderId="0" xfId="8" applyNumberFormat="1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/>
    </xf>
    <xf numFmtId="0" fontId="17" fillId="3" borderId="0" xfId="0" quotePrefix="1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7" fillId="0" borderId="2" xfId="0" applyFont="1" applyBorder="1" applyAlignment="1">
      <alignment horizontal="right"/>
    </xf>
    <xf numFmtId="0" fontId="17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/>
    </xf>
    <xf numFmtId="0" fontId="17" fillId="3" borderId="0" xfId="0" quotePrefix="1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0" xfId="0" applyFont="1" applyFill="1"/>
  </cellXfs>
  <cellStyles count="9">
    <cellStyle name="Comma" xfId="1" builtinId="3"/>
    <cellStyle name="Comma [0] 11" xfId="8" xr:uid="{933EB4DA-CF24-480E-9225-C56E0E5A8EF1}"/>
    <cellStyle name="Comma 13" xfId="7" xr:uid="{00000000-0005-0000-0000-000001000000}"/>
    <cellStyle name="Comma 2 3" xfId="3" xr:uid="{00000000-0005-0000-0000-000002000000}"/>
    <cellStyle name="Comma 3" xfId="6" xr:uid="{00000000-0005-0000-0000-000003000000}"/>
    <cellStyle name="Normal" xfId="0" builtinId="0"/>
    <cellStyle name="Normal 2 3" xfId="4" xr:uid="{00000000-0005-0000-0000-000005000000}"/>
    <cellStyle name="Normal 3" xfId="5" xr:uid="{00000000-0005-0000-0000-000006000000}"/>
    <cellStyle name="Normal 3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KP%20TITIP/LAPORAN%20KEUANGAN/2018/TRIWULAN%20III%202018/UTANG/DATA/Data%20Tabel%20Semester%20Q3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1"/>
      <sheetName val="Tabel 2"/>
      <sheetName val="Tabel 3"/>
      <sheetName val="Tabel 4 5 6"/>
      <sheetName val="Tabel 7 8 9"/>
      <sheetName val="Tabel 10 11 12 13"/>
      <sheetName val="Tabel 15"/>
      <sheetName val="Tabel 16"/>
      <sheetName val="Tabel 17"/>
      <sheetName val="Tabel 18"/>
      <sheetName val="NP_AKR_SMT1_2018"/>
      <sheetName val="Tabel 18 19"/>
      <sheetName val="Tabel 22 23 24 25 26"/>
      <sheetName val="tabel 27"/>
      <sheetName val="Tabel 30 31 36"/>
      <sheetName val="Tabel 28 29 30 34 35"/>
      <sheetName val="Tabel 32 SP3"/>
      <sheetName val="Beban Bunga Akrual"/>
      <sheetName val="Penyesuaian Ekuitas"/>
      <sheetName val="Beban dari Diskon dan Premi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>
            <v>111611</v>
          </cell>
          <cell r="C19" t="str">
            <v xml:space="preserve">Kas di Bendahara Pengeluaran </v>
          </cell>
          <cell r="D19">
            <v>50000000</v>
          </cell>
          <cell r="E19">
            <v>0</v>
          </cell>
          <cell r="F19">
            <v>50000000</v>
          </cell>
        </row>
        <row r="20">
          <cell r="B20">
            <v>212131</v>
          </cell>
          <cell r="C20" t="str">
            <v xml:space="preserve">Pengeluaran pembiayaan dalam negeri yang masih harus dibayar </v>
          </cell>
          <cell r="D20">
            <v>0</v>
          </cell>
          <cell r="E20">
            <v>690629067345</v>
          </cell>
          <cell r="F20">
            <v>690629067345</v>
          </cell>
        </row>
        <row r="21">
          <cell r="B21">
            <v>212132</v>
          </cell>
          <cell r="C21" t="str">
            <v xml:space="preserve">Pengeluaran pembiayaan luar negeri yang masih harus dibayar </v>
          </cell>
          <cell r="D21">
            <v>0</v>
          </cell>
          <cell r="E21">
            <v>2737574836433</v>
          </cell>
          <cell r="F21">
            <v>2737574836433</v>
          </cell>
        </row>
        <row r="22">
          <cell r="B22">
            <v>212191</v>
          </cell>
          <cell r="C22" t="str">
            <v xml:space="preserve">Utang kepada Pihak Ketiga Lainnya </v>
          </cell>
          <cell r="D22">
            <v>0</v>
          </cell>
          <cell r="E22">
            <v>2961673734223</v>
          </cell>
          <cell r="F22">
            <v>2961673734223</v>
          </cell>
        </row>
        <row r="23">
          <cell r="B23">
            <v>213111</v>
          </cell>
          <cell r="C23" t="str">
            <v xml:space="preserve">Utang Bunga Luar Negeri </v>
          </cell>
          <cell r="D23">
            <v>0</v>
          </cell>
          <cell r="E23">
            <v>5515844555746</v>
          </cell>
          <cell r="F23">
            <v>5515844555746</v>
          </cell>
        </row>
        <row r="24">
          <cell r="B24">
            <v>213112</v>
          </cell>
          <cell r="C24" t="str">
            <v xml:space="preserve">Utang Bunga Dalam Negeri </v>
          </cell>
          <cell r="D24">
            <v>0</v>
          </cell>
          <cell r="E24">
            <v>49315820325484</v>
          </cell>
          <cell r="F24">
            <v>49315820325484</v>
          </cell>
        </row>
        <row r="25">
          <cell r="B25">
            <v>213113</v>
          </cell>
          <cell r="C25" t="str">
            <v xml:space="preserve">Utang Bunga-Pinjaman Dalam Negeri </v>
          </cell>
          <cell r="D25">
            <v>0</v>
          </cell>
          <cell r="E25">
            <v>119171631642</v>
          </cell>
          <cell r="F25">
            <v>119171631642</v>
          </cell>
        </row>
        <row r="26">
          <cell r="B26">
            <v>213121</v>
          </cell>
          <cell r="C26" t="str">
            <v xml:space="preserve">Discount Surat Perbendaharaan Negara dalam Rupiah </v>
          </cell>
          <cell r="D26">
            <v>1845806120000</v>
          </cell>
          <cell r="E26">
            <v>0</v>
          </cell>
          <cell r="F26">
            <v>1845806120000</v>
          </cell>
        </row>
        <row r="27">
          <cell r="B27">
            <v>213122</v>
          </cell>
          <cell r="C27" t="str">
            <v xml:space="preserve">Discount Bagian Lancar Obligasi Negara dalam Rupiah </v>
          </cell>
          <cell r="D27">
            <v>27313012000</v>
          </cell>
          <cell r="E27">
            <v>0</v>
          </cell>
          <cell r="F27">
            <v>27313012000</v>
          </cell>
        </row>
        <row r="28">
          <cell r="B28">
            <v>213124</v>
          </cell>
          <cell r="C28" t="str">
            <v xml:space="preserve">Discount Bagian Lancar Obligasi Negara dalam Valuta asing </v>
          </cell>
          <cell r="D28">
            <v>9416876000</v>
          </cell>
          <cell r="E28">
            <v>0</v>
          </cell>
          <cell r="F28">
            <v>9416876000</v>
          </cell>
        </row>
        <row r="29">
          <cell r="B29">
            <v>213125</v>
          </cell>
          <cell r="C29" t="str">
            <v xml:space="preserve">Discount Surat Perbendaharaan Negara Syariah dalam Rupiah </v>
          </cell>
          <cell r="D29">
            <v>483752370000</v>
          </cell>
          <cell r="E29">
            <v>0</v>
          </cell>
          <cell r="F29">
            <v>483752370000</v>
          </cell>
        </row>
        <row r="30">
          <cell r="B30">
            <v>213126</v>
          </cell>
          <cell r="C30" t="str">
            <v xml:space="preserve">Discount Bagian Lancar Surat Berharga Syariah Negara dalam Rupiah </v>
          </cell>
          <cell r="D30">
            <v>135241633000</v>
          </cell>
          <cell r="E30">
            <v>0</v>
          </cell>
          <cell r="F30">
            <v>135241633000</v>
          </cell>
        </row>
        <row r="31">
          <cell r="B31">
            <v>213131</v>
          </cell>
          <cell r="C31" t="str">
            <v xml:space="preserve">Premium Bagian Lancar Obligasi Negara Rupiah. </v>
          </cell>
          <cell r="D31">
            <v>0</v>
          </cell>
          <cell r="E31">
            <v>103126553000</v>
          </cell>
          <cell r="F31">
            <v>103126553000</v>
          </cell>
        </row>
        <row r="32">
          <cell r="B32">
            <v>213133</v>
          </cell>
          <cell r="C32" t="str">
            <v xml:space="preserve">Premium Surat Berharga Syariah Negara dalam Rupiah </v>
          </cell>
          <cell r="D32">
            <v>0</v>
          </cell>
          <cell r="E32">
            <v>38856512000</v>
          </cell>
          <cell r="F32">
            <v>38856512000</v>
          </cell>
        </row>
        <row r="33">
          <cell r="B33">
            <v>216111</v>
          </cell>
          <cell r="C33" t="str">
            <v xml:space="preserve">Bagian Lancar Utang Jangka Panjang Luar Negeri </v>
          </cell>
          <cell r="D33">
            <v>0</v>
          </cell>
          <cell r="E33">
            <v>88042028536466</v>
          </cell>
          <cell r="F33">
            <v>88042028536466</v>
          </cell>
        </row>
        <row r="34">
          <cell r="B34">
            <v>216112</v>
          </cell>
          <cell r="C34" t="str">
            <v xml:space="preserve">Bagian Lancar Utang Jangka Panjang Dalam Negeri </v>
          </cell>
          <cell r="D34">
            <v>0</v>
          </cell>
          <cell r="E34">
            <v>1630489294408</v>
          </cell>
          <cell r="F34">
            <v>1630489294408</v>
          </cell>
        </row>
        <row r="35">
          <cell r="B35">
            <v>216121</v>
          </cell>
          <cell r="C35" t="str">
            <v xml:space="preserve">Bagian Lancar Obligasi Negara dalam Rupiah </v>
          </cell>
          <cell r="D35">
            <v>0</v>
          </cell>
          <cell r="E35">
            <v>119632620136913</v>
          </cell>
          <cell r="F35">
            <v>119632620136913</v>
          </cell>
        </row>
        <row r="36">
          <cell r="B36">
            <v>216131</v>
          </cell>
          <cell r="C36" t="str">
            <v xml:space="preserve">Bagian Lancar Obligasi Negara dalam Valuta Asing </v>
          </cell>
          <cell r="D36">
            <v>0</v>
          </cell>
          <cell r="E36">
            <v>42608291100000</v>
          </cell>
          <cell r="F36">
            <v>42608291100000</v>
          </cell>
        </row>
        <row r="37">
          <cell r="B37">
            <v>216141</v>
          </cell>
          <cell r="C37" t="str">
            <v xml:space="preserve">Bagian Lancar Surat Berharga Syariah Negara dalam Rupiah </v>
          </cell>
          <cell r="D37">
            <v>0</v>
          </cell>
          <cell r="E37">
            <v>91975000000000</v>
          </cell>
          <cell r="F37">
            <v>91975000000000</v>
          </cell>
        </row>
        <row r="38">
          <cell r="B38">
            <v>216151</v>
          </cell>
          <cell r="C38" t="str">
            <v xml:space="preserve">Bagian Lancar Surat Berharga Syariah Negara dalam Valuta Asing </v>
          </cell>
          <cell r="D38">
            <v>0</v>
          </cell>
          <cell r="E38">
            <v>37322500000000</v>
          </cell>
          <cell r="F38">
            <v>37322500000000</v>
          </cell>
        </row>
        <row r="39">
          <cell r="B39">
            <v>217111</v>
          </cell>
          <cell r="C39" t="str">
            <v xml:space="preserve">Surat Perbendaharaan Negara dalam Rupiah </v>
          </cell>
          <cell r="D39">
            <v>0</v>
          </cell>
          <cell r="E39">
            <v>92100000000000</v>
          </cell>
          <cell r="F39">
            <v>92100000000000</v>
          </cell>
        </row>
        <row r="40">
          <cell r="B40">
            <v>217132</v>
          </cell>
          <cell r="C40" t="str">
            <v xml:space="preserve">Surat Perbendaharaan Negara Syariah </v>
          </cell>
          <cell r="D40">
            <v>0</v>
          </cell>
          <cell r="E40">
            <v>27750000000000</v>
          </cell>
          <cell r="F40">
            <v>27750000000000</v>
          </cell>
        </row>
        <row r="41">
          <cell r="B41">
            <v>219922</v>
          </cell>
          <cell r="C41" t="str">
            <v xml:space="preserve">Pinjaman dalam rangka rekening khusus yang ditangguhkan Luar Negeri </v>
          </cell>
          <cell r="D41">
            <v>0</v>
          </cell>
          <cell r="E41">
            <v>563591245673</v>
          </cell>
          <cell r="F41">
            <v>563591245673</v>
          </cell>
        </row>
        <row r="42">
          <cell r="B42">
            <v>221211</v>
          </cell>
          <cell r="C42" t="str">
            <v xml:space="preserve">Utang Dalam Negeri Obligasi Negara Dalam Rupiah </v>
          </cell>
          <cell r="D42">
            <v>0</v>
          </cell>
          <cell r="E42">
            <v>1910971465862200</v>
          </cell>
          <cell r="F42">
            <v>1910971465862200</v>
          </cell>
        </row>
        <row r="43">
          <cell r="B43">
            <v>221221</v>
          </cell>
          <cell r="C43" t="str">
            <v xml:space="preserve">Utang Dalam Negeri Obligasi Negara Dalam Valuta Asing </v>
          </cell>
          <cell r="D43">
            <v>0</v>
          </cell>
          <cell r="E43">
            <v>782087801650000</v>
          </cell>
          <cell r="F43">
            <v>782087801650000</v>
          </cell>
        </row>
        <row r="44">
          <cell r="B44">
            <v>221231</v>
          </cell>
          <cell r="C44" t="str">
            <v xml:space="preserve">Surat Berharga Syariah Negara Jangka Panjang dalam Rupiah </v>
          </cell>
          <cell r="D44">
            <v>0</v>
          </cell>
          <cell r="E44">
            <v>294086551000000</v>
          </cell>
          <cell r="F44">
            <v>294086551000000</v>
          </cell>
        </row>
        <row r="45">
          <cell r="B45">
            <v>221241</v>
          </cell>
          <cell r="C45" t="str">
            <v xml:space="preserve">Surat Berharga Syariah Negara Jangka Panjang dalam Valuta Asing </v>
          </cell>
          <cell r="D45">
            <v>0</v>
          </cell>
          <cell r="E45">
            <v>194077000000000</v>
          </cell>
          <cell r="F45">
            <v>194077000000000</v>
          </cell>
        </row>
        <row r="46">
          <cell r="B46">
            <v>221251</v>
          </cell>
          <cell r="C46" t="str">
            <v xml:space="preserve">Discount Obligasi Negara - dalam rupiah </v>
          </cell>
          <cell r="D46">
            <v>23364245051000</v>
          </cell>
          <cell r="E46">
            <v>0</v>
          </cell>
          <cell r="F46">
            <v>23364245051000</v>
          </cell>
        </row>
        <row r="47">
          <cell r="B47">
            <v>221252</v>
          </cell>
          <cell r="C47" t="str">
            <v xml:space="preserve">Discount Obligasi Negara - dalam valuta asing </v>
          </cell>
          <cell r="D47">
            <v>3396685179000</v>
          </cell>
          <cell r="E47">
            <v>0</v>
          </cell>
          <cell r="F47">
            <v>3396685179000</v>
          </cell>
        </row>
        <row r="48">
          <cell r="B48">
            <v>221253</v>
          </cell>
          <cell r="C48" t="str">
            <v xml:space="preserve">Discount SBSN - dalam rupiah </v>
          </cell>
          <cell r="D48">
            <v>5046376915000</v>
          </cell>
          <cell r="E48">
            <v>0</v>
          </cell>
          <cell r="F48">
            <v>5046376915000</v>
          </cell>
        </row>
        <row r="49">
          <cell r="B49">
            <v>221261</v>
          </cell>
          <cell r="C49" t="str">
            <v xml:space="preserve">Premium Obligasi Negara - dalam rupiah </v>
          </cell>
          <cell r="D49">
            <v>0</v>
          </cell>
          <cell r="E49">
            <v>30033664828000</v>
          </cell>
          <cell r="F49">
            <v>30033664828000</v>
          </cell>
        </row>
        <row r="50">
          <cell r="B50">
            <v>221262</v>
          </cell>
          <cell r="C50" t="str">
            <v xml:space="preserve">Premium Obligasi Negara - dalam valuta asing </v>
          </cell>
          <cell r="D50">
            <v>0</v>
          </cell>
          <cell r="E50">
            <v>814764616000</v>
          </cell>
          <cell r="F50">
            <v>814764616000</v>
          </cell>
        </row>
        <row r="51">
          <cell r="B51">
            <v>221263</v>
          </cell>
          <cell r="C51" t="str">
            <v xml:space="preserve">Premium SBSN - dalam rupiah </v>
          </cell>
          <cell r="D51">
            <v>0</v>
          </cell>
          <cell r="E51">
            <v>5351083413000</v>
          </cell>
          <cell r="F51">
            <v>5351083413000</v>
          </cell>
        </row>
        <row r="52">
          <cell r="B52">
            <v>221271</v>
          </cell>
          <cell r="C52" t="str">
            <v xml:space="preserve">Utang Jangka Panjang-Pinjaman Dalam Negeri </v>
          </cell>
          <cell r="D52">
            <v>0</v>
          </cell>
          <cell r="E52">
            <v>4754140330096</v>
          </cell>
          <cell r="F52">
            <v>4754140330096</v>
          </cell>
        </row>
        <row r="53">
          <cell r="B53">
            <v>222115</v>
          </cell>
          <cell r="C53" t="str">
            <v xml:space="preserve">Utang Program </v>
          </cell>
          <cell r="D53">
            <v>0</v>
          </cell>
          <cell r="E53">
            <v>370701854295602</v>
          </cell>
          <cell r="F53">
            <v>370701854295602</v>
          </cell>
        </row>
        <row r="54">
          <cell r="B54">
            <v>222116</v>
          </cell>
          <cell r="C54" t="str">
            <v xml:space="preserve">Utang Proyek </v>
          </cell>
          <cell r="D54">
            <v>0</v>
          </cell>
          <cell r="E54">
            <v>355890283560074</v>
          </cell>
          <cell r="F54">
            <v>355890283560074</v>
          </cell>
        </row>
        <row r="55">
          <cell r="B55">
            <v>311111</v>
          </cell>
          <cell r="C55" t="str">
            <v xml:space="preserve">SAL </v>
          </cell>
          <cell r="D55">
            <v>573835621270303</v>
          </cell>
          <cell r="E55">
            <v>0</v>
          </cell>
          <cell r="F55">
            <v>573835621270303</v>
          </cell>
        </row>
        <row r="56">
          <cell r="B56">
            <v>311711</v>
          </cell>
          <cell r="C56" t="str">
            <v xml:space="preserve">Selisih Kurs </v>
          </cell>
          <cell r="D56">
            <v>111360198641882</v>
          </cell>
          <cell r="E56">
            <v>0</v>
          </cell>
          <cell r="F56">
            <v>111360198641882</v>
          </cell>
        </row>
        <row r="57">
          <cell r="B57">
            <v>313111</v>
          </cell>
          <cell r="C57" t="str">
            <v xml:space="preserve">Ditagihkan ke Entitas Lain </v>
          </cell>
          <cell r="D57">
            <v>0</v>
          </cell>
          <cell r="E57">
            <v>9155558180022050</v>
          </cell>
          <cell r="F57">
            <v>9155558180022050</v>
          </cell>
        </row>
        <row r="58">
          <cell r="B58">
            <v>313121</v>
          </cell>
          <cell r="C58" t="str">
            <v xml:space="preserve">Diterima dari Entitas Lain </v>
          </cell>
          <cell r="D58">
            <v>9953441652321280</v>
          </cell>
          <cell r="E58">
            <v>0</v>
          </cell>
          <cell r="F58">
            <v>9953441652321280</v>
          </cell>
        </row>
        <row r="59">
          <cell r="B59">
            <v>391111</v>
          </cell>
          <cell r="C59" t="str">
            <v xml:space="preserve">Ekuitas </v>
          </cell>
          <cell r="D59">
            <v>2651976039453010</v>
          </cell>
          <cell r="E59">
            <v>0</v>
          </cell>
          <cell r="F59">
            <v>2651976039453010</v>
          </cell>
        </row>
        <row r="60">
          <cell r="B60">
            <v>425731</v>
          </cell>
          <cell r="C60" t="str">
            <v xml:space="preserve">Pendapatan Premium Obligasi Negara Dalam Negeri/Rupiah </v>
          </cell>
          <cell r="D60">
            <v>0</v>
          </cell>
          <cell r="E60">
            <v>1024616624700</v>
          </cell>
          <cell r="F60">
            <v>1024616624700</v>
          </cell>
        </row>
        <row r="61">
          <cell r="B61">
            <v>425731</v>
          </cell>
          <cell r="C61" t="str">
            <v xml:space="preserve">Pendapatan Premium Obligasi Negara Dalam Negeri/Rupiah </v>
          </cell>
          <cell r="D61">
            <v>1024616624700</v>
          </cell>
          <cell r="E61">
            <v>0</v>
          </cell>
          <cell r="F61">
            <v>1024616624700</v>
          </cell>
        </row>
        <row r="62">
          <cell r="B62">
            <v>425733</v>
          </cell>
          <cell r="C62" t="str">
            <v xml:space="preserve">Pendapatan Premium atas Surat Berharga Syariah Negara (SBSN) Dalam Negeri/Rupiah </v>
          </cell>
          <cell r="D62">
            <v>0</v>
          </cell>
          <cell r="E62">
            <v>1135821492500</v>
          </cell>
          <cell r="F62">
            <v>1135821492500</v>
          </cell>
        </row>
        <row r="63">
          <cell r="B63">
            <v>425733</v>
          </cell>
          <cell r="C63" t="str">
            <v xml:space="preserve">Pendapatan Premium atas Surat Berharga Syariah Negara (SBSN) Dalam Negeri/Rupiah </v>
          </cell>
          <cell r="D63">
            <v>1135821492500</v>
          </cell>
          <cell r="E63">
            <v>0</v>
          </cell>
          <cell r="F63">
            <v>1135821492500</v>
          </cell>
        </row>
        <row r="64">
          <cell r="B64">
            <v>425999</v>
          </cell>
          <cell r="C64" t="str">
            <v xml:space="preserve">Pendapatan Anggaran Lain-lain </v>
          </cell>
          <cell r="D64">
            <v>0</v>
          </cell>
          <cell r="E64">
            <v>1236180900</v>
          </cell>
          <cell r="F64">
            <v>1236180900</v>
          </cell>
        </row>
        <row r="65">
          <cell r="B65">
            <v>425999</v>
          </cell>
          <cell r="C65" t="str">
            <v xml:space="preserve">Pengembalian Pendapatan Anggaran Lain-lain </v>
          </cell>
          <cell r="D65">
            <v>120000000</v>
          </cell>
          <cell r="E65">
            <v>0</v>
          </cell>
          <cell r="F65">
            <v>120000000</v>
          </cell>
        </row>
        <row r="66">
          <cell r="B66">
            <v>425999</v>
          </cell>
          <cell r="C66" t="str">
            <v xml:space="preserve">Pendapatan Anggaran Lain-lain </v>
          </cell>
          <cell r="D66">
            <v>5058000</v>
          </cell>
          <cell r="E66">
            <v>0</v>
          </cell>
          <cell r="F66">
            <v>5058000</v>
          </cell>
        </row>
        <row r="67">
          <cell r="B67">
            <v>491111</v>
          </cell>
          <cell r="C67" t="str">
            <v xml:space="preserve">Pendapatan selisih kurs yang belum terealisasi </v>
          </cell>
          <cell r="D67">
            <v>0</v>
          </cell>
          <cell r="E67">
            <v>451375330500</v>
          </cell>
          <cell r="F67">
            <v>451375330500</v>
          </cell>
        </row>
        <row r="68">
          <cell r="B68">
            <v>541211</v>
          </cell>
          <cell r="C68" t="str">
            <v xml:space="preserve">Beban Pembayaran Bunga Obligasi Negara – Rupiah </v>
          </cell>
          <cell r="D68">
            <v>105330482121035</v>
          </cell>
          <cell r="E68">
            <v>0</v>
          </cell>
          <cell r="F68">
            <v>105330482121035</v>
          </cell>
        </row>
        <row r="69">
          <cell r="B69">
            <v>541219</v>
          </cell>
          <cell r="C69" t="str">
            <v xml:space="preserve">Beban Pembayaran Biaya/kewajiban lainnya Obligasi Negara </v>
          </cell>
          <cell r="D69">
            <v>9707245455</v>
          </cell>
          <cell r="E69">
            <v>0</v>
          </cell>
          <cell r="F69">
            <v>9707245455</v>
          </cell>
        </row>
        <row r="70">
          <cell r="B70">
            <v>541231</v>
          </cell>
          <cell r="C70" t="str">
            <v xml:space="preserve">Beban Pembayaran Bunga Pinjaman Dalam Negeri </v>
          </cell>
          <cell r="D70">
            <v>292094218137</v>
          </cell>
          <cell r="E70">
            <v>0</v>
          </cell>
          <cell r="F70">
            <v>292094218137</v>
          </cell>
        </row>
        <row r="71">
          <cell r="B71">
            <v>541251</v>
          </cell>
          <cell r="C71" t="str">
            <v xml:space="preserve">Beban Pembayaran Bunga Obligasi Negara-Valas </v>
          </cell>
          <cell r="D71">
            <v>29366845720248</v>
          </cell>
          <cell r="E71">
            <v>0</v>
          </cell>
          <cell r="F71">
            <v>29366845720248</v>
          </cell>
        </row>
        <row r="72">
          <cell r="B72">
            <v>541259</v>
          </cell>
          <cell r="C72" t="str">
            <v xml:space="preserve">Beban Pembayaran Biaya/Kewajiban Lainnya Obligasi Negara </v>
          </cell>
          <cell r="D72">
            <v>86678806775</v>
          </cell>
          <cell r="E72">
            <v>0</v>
          </cell>
          <cell r="F72">
            <v>86678806775</v>
          </cell>
        </row>
        <row r="73">
          <cell r="B73">
            <v>541259</v>
          </cell>
          <cell r="C73" t="str">
            <v xml:space="preserve">Pengembalian Beban Pembayaran Biaya/Kewajiban Lainnya Obligasi Negara </v>
          </cell>
          <cell r="D73">
            <v>0</v>
          </cell>
          <cell r="E73">
            <v>1848054000</v>
          </cell>
          <cell r="F73">
            <v>1848054000</v>
          </cell>
        </row>
        <row r="74">
          <cell r="B74">
            <v>541311</v>
          </cell>
          <cell r="C74" t="str">
            <v xml:space="preserve">Beban Pembayaran Imbalan Surat Berharga Syariah Negara - Jangka Panjang </v>
          </cell>
          <cell r="D74">
            <v>19553613378185</v>
          </cell>
          <cell r="E74">
            <v>0</v>
          </cell>
          <cell r="F74">
            <v>19553613378185</v>
          </cell>
        </row>
        <row r="75">
          <cell r="B75">
            <v>541312</v>
          </cell>
          <cell r="C75" t="str">
            <v xml:space="preserve">Beban Pembayaran Biaya/kewajiban lainnya – Imbalan SBSN Jangka Panjang </v>
          </cell>
          <cell r="D75">
            <v>31152995000</v>
          </cell>
          <cell r="E75">
            <v>0</v>
          </cell>
          <cell r="F75">
            <v>31152995000</v>
          </cell>
        </row>
        <row r="76">
          <cell r="B76">
            <v>541341</v>
          </cell>
          <cell r="C76" t="str">
            <v xml:space="preserve">Beban Pembayaran Imbalan SBSN - Jangka Panjang Valas </v>
          </cell>
          <cell r="D76">
            <v>6953910017699</v>
          </cell>
          <cell r="E76">
            <v>0</v>
          </cell>
          <cell r="F76">
            <v>6953910017699</v>
          </cell>
        </row>
        <row r="77">
          <cell r="B77">
            <v>541342</v>
          </cell>
          <cell r="C77" t="str">
            <v xml:space="preserve">Beban Pembayaran Biaya/kewajiban lainnya – Imbalan SBSN Jangka Panjang Valas </v>
          </cell>
          <cell r="D77">
            <v>24460890000</v>
          </cell>
          <cell r="E77">
            <v>0</v>
          </cell>
          <cell r="F77">
            <v>24460890000</v>
          </cell>
        </row>
        <row r="78">
          <cell r="B78">
            <v>541411</v>
          </cell>
          <cell r="C78" t="str">
            <v xml:space="preserve">Beban Bunga Pinjaman Program </v>
          </cell>
          <cell r="D78">
            <v>8281789558174</v>
          </cell>
          <cell r="E78">
            <v>0</v>
          </cell>
          <cell r="F78">
            <v>8281789558174</v>
          </cell>
        </row>
        <row r="79">
          <cell r="B79">
            <v>541419</v>
          </cell>
          <cell r="C79" t="str">
            <v xml:space="preserve">Beban Biaya/kewajiban lainnya Terhadap Pinjaman Program </v>
          </cell>
          <cell r="D79">
            <v>47891434803</v>
          </cell>
          <cell r="E79">
            <v>0</v>
          </cell>
          <cell r="F79">
            <v>47891434803</v>
          </cell>
        </row>
        <row r="80">
          <cell r="B80">
            <v>541421</v>
          </cell>
          <cell r="C80" t="str">
            <v xml:space="preserve">Beban Bunga Pinjaman Proyek </v>
          </cell>
          <cell r="D80">
            <v>7187234289538</v>
          </cell>
          <cell r="E80">
            <v>0</v>
          </cell>
          <cell r="F80">
            <v>7187234289538</v>
          </cell>
        </row>
        <row r="81">
          <cell r="B81">
            <v>541429</v>
          </cell>
          <cell r="C81" t="str">
            <v xml:space="preserve">Beban Biaya/kewajiban lainnya Terhadap Pinjaman Proyek </v>
          </cell>
          <cell r="D81">
            <v>581229381309</v>
          </cell>
          <cell r="E81">
            <v>0</v>
          </cell>
          <cell r="F81">
            <v>581229381309</v>
          </cell>
        </row>
        <row r="82">
          <cell r="B82">
            <v>541429</v>
          </cell>
          <cell r="C82" t="str">
            <v xml:space="preserve">Pengembalian Beban Biaya/kewajiban lainnya Terhadap Pinjaman Proyek </v>
          </cell>
          <cell r="D82">
            <v>0</v>
          </cell>
          <cell r="E82">
            <v>820487008</v>
          </cell>
          <cell r="F82">
            <v>820487008</v>
          </cell>
        </row>
        <row r="83">
          <cell r="B83">
            <v>541461</v>
          </cell>
          <cell r="C83" t="str">
            <v xml:space="preserve">Belanja Pembayaran Biaya Transfer Pinjaman Luar Negeri </v>
          </cell>
          <cell r="D83">
            <v>401154948</v>
          </cell>
          <cell r="E83">
            <v>0</v>
          </cell>
          <cell r="F83">
            <v>401154948</v>
          </cell>
        </row>
        <row r="84">
          <cell r="B84">
            <v>542111</v>
          </cell>
          <cell r="C84" t="str">
            <v xml:space="preserve">Beban Pembayaran Discount Surat Perbendaharaan Negara </v>
          </cell>
          <cell r="D84">
            <v>7170728004000</v>
          </cell>
          <cell r="E84">
            <v>0</v>
          </cell>
          <cell r="F84">
            <v>7170728004000</v>
          </cell>
        </row>
        <row r="85">
          <cell r="B85">
            <v>542111</v>
          </cell>
          <cell r="C85" t="str">
            <v xml:space="preserve">Beban Pembayaran Discount Surat Perbendaharaan Negara </v>
          </cell>
          <cell r="D85">
            <v>0</v>
          </cell>
          <cell r="E85">
            <v>3760790575000</v>
          </cell>
          <cell r="F85">
            <v>3760790575000</v>
          </cell>
        </row>
        <row r="86">
          <cell r="B86">
            <v>542121</v>
          </cell>
          <cell r="C86" t="str">
            <v xml:space="preserve">Beban Pembayaran Discount Obligasi Negara </v>
          </cell>
          <cell r="D86">
            <v>9810252379100</v>
          </cell>
          <cell r="E86">
            <v>0</v>
          </cell>
          <cell r="F86">
            <v>9810252379100</v>
          </cell>
        </row>
        <row r="87">
          <cell r="B87">
            <v>542121</v>
          </cell>
          <cell r="C87" t="str">
            <v xml:space="preserve">Beban Pembayaran Discount Obligasi Negara </v>
          </cell>
          <cell r="D87">
            <v>0</v>
          </cell>
          <cell r="E87">
            <v>10923559806900</v>
          </cell>
          <cell r="F87">
            <v>-10923559806900</v>
          </cell>
        </row>
        <row r="88">
          <cell r="B88">
            <v>542141</v>
          </cell>
          <cell r="C88" t="str">
            <v xml:space="preserve">Beban Pembayaran Discount Obligasi  Negara Valas </v>
          </cell>
          <cell r="D88">
            <v>616094063000</v>
          </cell>
          <cell r="E88">
            <v>0</v>
          </cell>
          <cell r="F88">
            <v>616094063000</v>
          </cell>
        </row>
        <row r="89">
          <cell r="B89">
            <v>542141</v>
          </cell>
          <cell r="C89" t="str">
            <v xml:space="preserve">Beban Pembayaran Discount Obligasi  Negara Valas </v>
          </cell>
          <cell r="D89">
            <v>0</v>
          </cell>
          <cell r="E89">
            <v>368893708800</v>
          </cell>
          <cell r="F89">
            <v>-368893708800</v>
          </cell>
        </row>
        <row r="90">
          <cell r="B90">
            <v>545111</v>
          </cell>
          <cell r="C90" t="str">
            <v xml:space="preserve">Belanja Pembayaran Discount Surat Berharga Syariah Negara - Jangka Panjang </v>
          </cell>
          <cell r="D90">
            <v>2332326169262</v>
          </cell>
          <cell r="E90">
            <v>0</v>
          </cell>
          <cell r="F90">
            <v>2332326169262</v>
          </cell>
        </row>
        <row r="91">
          <cell r="B91">
            <v>545111</v>
          </cell>
          <cell r="C91" t="str">
            <v xml:space="preserve">Belanja Pembayaran Discount Surat Berharga Syariah Negara - Jangka Panjang </v>
          </cell>
          <cell r="D91">
            <v>0</v>
          </cell>
          <cell r="E91">
            <v>2542206537881</v>
          </cell>
          <cell r="F91">
            <v>-2542206537881</v>
          </cell>
        </row>
        <row r="92">
          <cell r="B92">
            <v>545131</v>
          </cell>
          <cell r="C92" t="str">
            <v xml:space="preserve">Belanja Pembayaran Discount SPN </v>
          </cell>
          <cell r="D92">
            <v>1882229406000</v>
          </cell>
          <cell r="E92">
            <v>0</v>
          </cell>
          <cell r="F92">
            <v>1882229406000</v>
          </cell>
        </row>
        <row r="93">
          <cell r="B93">
            <v>545131</v>
          </cell>
          <cell r="C93" t="str">
            <v xml:space="preserve">Belanja Pembayaran Discount SPN </v>
          </cell>
          <cell r="D93">
            <v>0</v>
          </cell>
          <cell r="E93">
            <v>1102986823500</v>
          </cell>
          <cell r="F93">
            <v>-1102986823500</v>
          </cell>
        </row>
        <row r="94">
          <cell r="B94">
            <v>596211</v>
          </cell>
          <cell r="C94" t="str">
            <v xml:space="preserve">Beban Kerugian Selisih Kurs Belum Terealisasi </v>
          </cell>
          <cell r="D94">
            <v>162106079860706</v>
          </cell>
          <cell r="E94">
            <v>0</v>
          </cell>
          <cell r="F94">
            <v>162106079860706</v>
          </cell>
        </row>
        <row r="95">
          <cell r="B95">
            <v>711222</v>
          </cell>
          <cell r="C95" t="str">
            <v xml:space="preserve">Penerimaan Pinjaman Dalam Negeri dari BUMN </v>
          </cell>
          <cell r="D95">
            <v>0</v>
          </cell>
          <cell r="E95">
            <v>981692357831</v>
          </cell>
          <cell r="F95">
            <v>-981692357831</v>
          </cell>
        </row>
        <row r="96">
          <cell r="B96">
            <v>711222</v>
          </cell>
          <cell r="C96" t="str">
            <v xml:space="preserve">Penerimaan Pinjaman Dalam Negeri dari BUMN </v>
          </cell>
          <cell r="D96">
            <v>981692357831</v>
          </cell>
          <cell r="E96">
            <v>0</v>
          </cell>
          <cell r="F96">
            <v>981692357831</v>
          </cell>
        </row>
        <row r="97">
          <cell r="B97">
            <v>711223</v>
          </cell>
          <cell r="C97" t="str">
            <v xml:space="preserve">Penerimaan Pinjaman Dalam Negeri dari Perusahaan Daerah </v>
          </cell>
          <cell r="D97">
            <v>0</v>
          </cell>
          <cell r="E97">
            <v>31245953416</v>
          </cell>
          <cell r="F97">
            <v>31245953416</v>
          </cell>
        </row>
        <row r="98">
          <cell r="B98">
            <v>711223</v>
          </cell>
          <cell r="C98" t="str">
            <v xml:space="preserve">Penerimaan Pinjaman Dalam Negeri dari Perusahaan Daerah </v>
          </cell>
          <cell r="D98">
            <v>31245953416</v>
          </cell>
          <cell r="E98">
            <v>0</v>
          </cell>
          <cell r="F98">
            <v>31245953416</v>
          </cell>
        </row>
        <row r="99">
          <cell r="B99">
            <v>711411</v>
          </cell>
          <cell r="C99" t="str">
            <v xml:space="preserve">Penerimaan Penerbitan / Penjualan Surat Perbendaharaan Negara </v>
          </cell>
          <cell r="D99">
            <v>0</v>
          </cell>
          <cell r="E99">
            <v>127500000000000</v>
          </cell>
          <cell r="F99">
            <v>127500000000000</v>
          </cell>
        </row>
        <row r="100">
          <cell r="B100">
            <v>711411</v>
          </cell>
          <cell r="C100" t="str">
            <v xml:space="preserve">Penerimaan Penerbitan / Penjualan Surat Perbendaharaan Negara </v>
          </cell>
          <cell r="D100">
            <v>127500000000000</v>
          </cell>
          <cell r="E100">
            <v>0</v>
          </cell>
          <cell r="F100">
            <v>127500000000000</v>
          </cell>
        </row>
        <row r="101">
          <cell r="B101">
            <v>711421</v>
          </cell>
          <cell r="C101" t="str">
            <v xml:space="preserve">Penerimaan Penerbitan / Penjualan  Obligasi Negara </v>
          </cell>
          <cell r="D101">
            <v>0</v>
          </cell>
          <cell r="E101">
            <v>230931037000000</v>
          </cell>
          <cell r="F101">
            <v>230931037000000</v>
          </cell>
        </row>
        <row r="102">
          <cell r="B102">
            <v>711421</v>
          </cell>
          <cell r="C102" t="str">
            <v xml:space="preserve">Penerimaan Penerbitan / Penjualan  Obligasi Negara </v>
          </cell>
          <cell r="D102">
            <v>230931037000000</v>
          </cell>
          <cell r="E102">
            <v>0</v>
          </cell>
          <cell r="F102">
            <v>230931037000000</v>
          </cell>
        </row>
        <row r="103">
          <cell r="B103">
            <v>711422</v>
          </cell>
          <cell r="C103" t="str">
            <v xml:space="preserve">Penerimaan Utang Bunga Obligasi Negara </v>
          </cell>
          <cell r="D103">
            <v>0</v>
          </cell>
          <cell r="E103">
            <v>3615734230000</v>
          </cell>
          <cell r="F103">
            <v>3615734230000</v>
          </cell>
        </row>
        <row r="104">
          <cell r="B104">
            <v>711422</v>
          </cell>
          <cell r="C104" t="str">
            <v xml:space="preserve">Penerimaan Utang Bunga Obligasi Negara </v>
          </cell>
          <cell r="D104">
            <v>3615734230000</v>
          </cell>
          <cell r="E104">
            <v>0</v>
          </cell>
          <cell r="F104">
            <v>3615734230000</v>
          </cell>
        </row>
        <row r="105">
          <cell r="B105">
            <v>711441</v>
          </cell>
          <cell r="C105" t="str">
            <v xml:space="preserve">Penerimaan Penerbitan/Penjualan Surat Berharga Syariah Negara - Jangka panjang </v>
          </cell>
          <cell r="D105">
            <v>0</v>
          </cell>
          <cell r="E105">
            <v>89272626083779</v>
          </cell>
          <cell r="F105">
            <v>89272626083779</v>
          </cell>
        </row>
        <row r="106">
          <cell r="B106">
            <v>711441</v>
          </cell>
          <cell r="C106" t="str">
            <v xml:space="preserve">Penerimaan Penerbitan/Penjualan Surat Berharga Syariah Negara - Jangka panjang </v>
          </cell>
          <cell r="D106">
            <v>89272626083779</v>
          </cell>
          <cell r="E106">
            <v>0</v>
          </cell>
          <cell r="F106">
            <v>89272626083779</v>
          </cell>
        </row>
        <row r="107">
          <cell r="B107">
            <v>711442</v>
          </cell>
          <cell r="C107" t="str">
            <v xml:space="preserve">Penerimaan Imbalan Dibayar di muka  Surat Berharga Syariah Negara Jangka panjang </v>
          </cell>
          <cell r="D107">
            <v>0</v>
          </cell>
          <cell r="E107">
            <v>1478578381401</v>
          </cell>
          <cell r="F107">
            <v>1478578381401</v>
          </cell>
        </row>
        <row r="108">
          <cell r="B108">
            <v>711442</v>
          </cell>
          <cell r="C108" t="str">
            <v xml:space="preserve">Penerimaan Imbalan Dibayar di muka  Surat Berharga Syariah Negara Jangka panjang </v>
          </cell>
          <cell r="D108">
            <v>1478578381401</v>
          </cell>
          <cell r="E108">
            <v>0</v>
          </cell>
          <cell r="F108">
            <v>1478578381401</v>
          </cell>
        </row>
        <row r="109">
          <cell r="B109">
            <v>711451</v>
          </cell>
          <cell r="C109" t="str">
            <v xml:space="preserve">Penerimaan dari Penjualan Surat Perbendaharaan Negara Syariah </v>
          </cell>
          <cell r="D109">
            <v>0</v>
          </cell>
          <cell r="E109">
            <v>41980000000000</v>
          </cell>
          <cell r="F109">
            <v>41980000000000</v>
          </cell>
        </row>
        <row r="110">
          <cell r="B110">
            <v>711451</v>
          </cell>
          <cell r="C110" t="str">
            <v xml:space="preserve">Penerimaan dari Penjualan Surat Perbendaharaan Negara Syariah </v>
          </cell>
          <cell r="D110">
            <v>41980000000000</v>
          </cell>
          <cell r="E110">
            <v>0</v>
          </cell>
          <cell r="F110">
            <v>41980000000000</v>
          </cell>
        </row>
        <row r="111">
          <cell r="B111">
            <v>711461</v>
          </cell>
          <cell r="C111" t="str">
            <v xml:space="preserve">Penerimaan Penerbitan/Penjualan SBSN dalam Rangka Pembiayaan Proyek Melalui Surat Berharga Syariah Negara - PBS </v>
          </cell>
          <cell r="D111">
            <v>0</v>
          </cell>
          <cell r="E111">
            <v>7807657916221</v>
          </cell>
          <cell r="F111">
            <v>7807657916221</v>
          </cell>
        </row>
        <row r="112">
          <cell r="B112">
            <v>711461</v>
          </cell>
          <cell r="C112" t="str">
            <v xml:space="preserve">Penerimaan Penerbitan/Penjualan SBSN dalam Rangka Pembiayaan Proyek Melalui Surat Berharga Syariah Negara - PBS </v>
          </cell>
          <cell r="D112">
            <v>7807657916221</v>
          </cell>
          <cell r="E112">
            <v>0</v>
          </cell>
          <cell r="F112">
            <v>7807657916221</v>
          </cell>
        </row>
        <row r="113">
          <cell r="B113">
            <v>711611</v>
          </cell>
          <cell r="C113" t="str">
            <v xml:space="preserve">Penerimaan Penerbitan/Penjualan Obligasi Negara-Valuta Asing </v>
          </cell>
          <cell r="D113">
            <v>0</v>
          </cell>
          <cell r="E113">
            <v>97877550000000</v>
          </cell>
          <cell r="F113">
            <v>97877550000000</v>
          </cell>
        </row>
        <row r="114">
          <cell r="B114">
            <v>711611</v>
          </cell>
          <cell r="C114" t="str">
            <v xml:space="preserve">Penerimaan Penerbitan/Penjualan Obligasi Negara-Valuta Asing </v>
          </cell>
          <cell r="D114">
            <v>97877550000000</v>
          </cell>
          <cell r="E114">
            <v>0</v>
          </cell>
          <cell r="F114">
            <v>97877550000000</v>
          </cell>
        </row>
        <row r="115">
          <cell r="B115">
            <v>711641</v>
          </cell>
          <cell r="C115" t="str">
            <v xml:space="preserve">Penerimaan Penerbitan/Penjualan SBSN Valas-Jangka Panjang </v>
          </cell>
          <cell r="D115">
            <v>0</v>
          </cell>
          <cell r="E115">
            <v>41379000000000</v>
          </cell>
          <cell r="F115">
            <v>41379000000000</v>
          </cell>
        </row>
        <row r="116">
          <cell r="B116">
            <v>711641</v>
          </cell>
          <cell r="C116" t="str">
            <v xml:space="preserve">Penerimaan Penerbitan/Penjualan SBSN Valas-Jangka Panjang </v>
          </cell>
          <cell r="D116">
            <v>41379000000000</v>
          </cell>
          <cell r="E116">
            <v>0</v>
          </cell>
          <cell r="F116">
            <v>41379000000000</v>
          </cell>
        </row>
        <row r="117">
          <cell r="B117">
            <v>712131</v>
          </cell>
          <cell r="C117" t="str">
            <v xml:space="preserve">Penarikan Pinjaman Tunai </v>
          </cell>
          <cell r="D117">
            <v>0</v>
          </cell>
          <cell r="E117">
            <v>33041332000000</v>
          </cell>
          <cell r="F117">
            <v>33041332000000</v>
          </cell>
        </row>
        <row r="118">
          <cell r="B118">
            <v>712131</v>
          </cell>
          <cell r="C118" t="str">
            <v xml:space="preserve">Penarikan Pinjaman Tunai </v>
          </cell>
          <cell r="D118">
            <v>33041332000000</v>
          </cell>
          <cell r="E118">
            <v>0</v>
          </cell>
          <cell r="F118">
            <v>33041332000000</v>
          </cell>
        </row>
        <row r="119">
          <cell r="B119">
            <v>712261</v>
          </cell>
          <cell r="C119" t="str">
            <v xml:space="preserve">Penarikan Pinjaman Kegiatan </v>
          </cell>
          <cell r="D119">
            <v>0</v>
          </cell>
          <cell r="E119">
            <v>13467098160252</v>
          </cell>
          <cell r="F119">
            <v>13467098160252</v>
          </cell>
        </row>
        <row r="120">
          <cell r="B120">
            <v>712261</v>
          </cell>
          <cell r="C120" t="str">
            <v xml:space="preserve">Penarikan Pinjaman Kegiatan </v>
          </cell>
          <cell r="D120">
            <v>13467098160252</v>
          </cell>
          <cell r="E120">
            <v>0</v>
          </cell>
          <cell r="F120">
            <v>13467098160252</v>
          </cell>
        </row>
        <row r="121">
          <cell r="B121">
            <v>721232</v>
          </cell>
          <cell r="C121" t="str">
            <v xml:space="preserve">Pengeluaran Pembiayaan-Cicilan Pokok Pinjaman Dalam Negeri dari BUMN </v>
          </cell>
          <cell r="D121">
            <v>555855579219</v>
          </cell>
          <cell r="E121">
            <v>0</v>
          </cell>
          <cell r="F121">
            <v>555855579219</v>
          </cell>
        </row>
        <row r="122">
          <cell r="B122">
            <v>721232</v>
          </cell>
          <cell r="C122" t="str">
            <v xml:space="preserve">Pengeluaran Pembiayaan-Cicilan Pokok Pinjaman Dalam Negeri dari BUMN </v>
          </cell>
          <cell r="D122">
            <v>0</v>
          </cell>
          <cell r="E122">
            <v>555855579219</v>
          </cell>
          <cell r="F122">
            <v>555855579219</v>
          </cell>
        </row>
        <row r="123">
          <cell r="B123">
            <v>721311</v>
          </cell>
          <cell r="C123" t="str">
            <v xml:space="preserve">Pengeluaran Pelunasan SPN </v>
          </cell>
          <cell r="D123">
            <v>140257290000000</v>
          </cell>
          <cell r="E123">
            <v>0</v>
          </cell>
          <cell r="F123">
            <v>140257290000000</v>
          </cell>
        </row>
        <row r="124">
          <cell r="B124">
            <v>721311</v>
          </cell>
          <cell r="C124" t="str">
            <v xml:space="preserve">Pengeluaran Pelunasan SPN </v>
          </cell>
          <cell r="D124">
            <v>0</v>
          </cell>
          <cell r="E124">
            <v>140257290000000</v>
          </cell>
          <cell r="F124">
            <v>140257290000000</v>
          </cell>
        </row>
        <row r="125">
          <cell r="B125">
            <v>721321</v>
          </cell>
          <cell r="C125" t="str">
            <v xml:space="preserve">Pengeluaran Pelunasan Obligasi Negara </v>
          </cell>
          <cell r="D125">
            <v>54362343949377</v>
          </cell>
          <cell r="E125">
            <v>0</v>
          </cell>
          <cell r="F125">
            <v>54362343949377</v>
          </cell>
        </row>
        <row r="126">
          <cell r="B126">
            <v>721321</v>
          </cell>
          <cell r="C126" t="str">
            <v xml:space="preserve">Pengeluaran Pelunasan Obligasi Negara </v>
          </cell>
          <cell r="D126">
            <v>0</v>
          </cell>
          <cell r="E126">
            <v>54362343949377</v>
          </cell>
          <cell r="F126">
            <v>54362343949377</v>
          </cell>
        </row>
        <row r="127">
          <cell r="B127">
            <v>721324</v>
          </cell>
          <cell r="C127" t="str">
            <v xml:space="preserve">Pembayaran Utang Bunga Obligasi Negara </v>
          </cell>
          <cell r="D127">
            <v>2118351884040</v>
          </cell>
          <cell r="E127">
            <v>0</v>
          </cell>
          <cell r="F127">
            <v>2118351884040</v>
          </cell>
        </row>
        <row r="128">
          <cell r="B128">
            <v>721324</v>
          </cell>
          <cell r="C128" t="str">
            <v xml:space="preserve">Pembayaran Utang Bunga Obligasi Negara </v>
          </cell>
          <cell r="D128">
            <v>0</v>
          </cell>
          <cell r="E128">
            <v>2118351884040</v>
          </cell>
          <cell r="F128">
            <v>2118351884040</v>
          </cell>
        </row>
        <row r="129">
          <cell r="B129">
            <v>721341</v>
          </cell>
          <cell r="C129" t="str">
            <v xml:space="preserve">Pengeluaran Pelunasan Surat Berharga Syariah Negara (SBSN) – Jangka Panjang </v>
          </cell>
          <cell r="D129">
            <v>73588948000000</v>
          </cell>
          <cell r="E129">
            <v>0</v>
          </cell>
          <cell r="F129">
            <v>73588948000000</v>
          </cell>
        </row>
        <row r="130">
          <cell r="B130">
            <v>721341</v>
          </cell>
          <cell r="C130" t="str">
            <v xml:space="preserve">Pengeluaran Pelunasan Surat Berharga Syariah Negara (SBSN) – Jangka Panjang </v>
          </cell>
          <cell r="D130">
            <v>0</v>
          </cell>
          <cell r="E130">
            <v>73588948000000</v>
          </cell>
          <cell r="F130">
            <v>73588948000000</v>
          </cell>
        </row>
        <row r="131">
          <cell r="B131">
            <v>721343</v>
          </cell>
          <cell r="C131" t="str">
            <v xml:space="preserve">Pengeluaran Pembayaran Imbalan dibayar dimuka SBSN-Jangka Panjang </v>
          </cell>
          <cell r="D131">
            <v>1306835392401</v>
          </cell>
          <cell r="E131">
            <v>0</v>
          </cell>
          <cell r="F131">
            <v>1306835392401</v>
          </cell>
        </row>
        <row r="132">
          <cell r="B132">
            <v>721343</v>
          </cell>
          <cell r="C132" t="str">
            <v xml:space="preserve">Pengeluaran Pembayaran Imbalan dibayar dimuka SBSN-Jangka Panjang </v>
          </cell>
          <cell r="D132">
            <v>0</v>
          </cell>
          <cell r="E132">
            <v>1306835392401</v>
          </cell>
          <cell r="F132">
            <v>1306835392401</v>
          </cell>
        </row>
        <row r="133">
          <cell r="B133">
            <v>721351</v>
          </cell>
          <cell r="C133" t="str">
            <v xml:space="preserve">Pengeluaran Pelunasan Surat Perbendaharaan Negara-Syariah </v>
          </cell>
          <cell r="D133">
            <v>33870000000000</v>
          </cell>
          <cell r="E133">
            <v>0</v>
          </cell>
          <cell r="F133">
            <v>33870000000000</v>
          </cell>
        </row>
        <row r="134">
          <cell r="B134">
            <v>721351</v>
          </cell>
          <cell r="C134" t="str">
            <v xml:space="preserve">Pengeluaran Pelunasan Surat Perbendaharaan Negara-Syariah </v>
          </cell>
          <cell r="D134">
            <v>0</v>
          </cell>
          <cell r="E134">
            <v>33870000000000</v>
          </cell>
          <cell r="F134">
            <v>33870000000000</v>
          </cell>
        </row>
        <row r="135">
          <cell r="B135">
            <v>721511</v>
          </cell>
          <cell r="C135" t="str">
            <v xml:space="preserve">Pengeluaran Pelunasan Obligasi Negara - Valas </v>
          </cell>
          <cell r="D135">
            <v>28486418250000</v>
          </cell>
          <cell r="E135">
            <v>0</v>
          </cell>
          <cell r="F135">
            <v>28486418250000</v>
          </cell>
        </row>
        <row r="136">
          <cell r="B136">
            <v>721511</v>
          </cell>
          <cell r="C136" t="str">
            <v xml:space="preserve">Pengeluaran Pelunasan Obligasi Negara - Valas </v>
          </cell>
          <cell r="D136">
            <v>0</v>
          </cell>
          <cell r="E136">
            <v>28486418250000</v>
          </cell>
          <cell r="F136">
            <v>28486418250000</v>
          </cell>
        </row>
        <row r="137">
          <cell r="B137">
            <v>722113</v>
          </cell>
          <cell r="C137" t="str">
            <v xml:space="preserve">Pengeluaran Pembiayaan Cicilan Pokok Utang Luar Negeri – Pinjaman Tunai </v>
          </cell>
          <cell r="D137">
            <v>17176669122028</v>
          </cell>
          <cell r="E137">
            <v>0</v>
          </cell>
          <cell r="F137">
            <v>17176669122028</v>
          </cell>
        </row>
        <row r="138">
          <cell r="B138">
            <v>722113</v>
          </cell>
          <cell r="C138" t="str">
            <v xml:space="preserve">Pengeluaran Pembiayaan Cicilan Pokok Utang Luar Negeri – Pinjaman Tunai </v>
          </cell>
          <cell r="D138">
            <v>0</v>
          </cell>
          <cell r="E138">
            <v>17176669122028</v>
          </cell>
          <cell r="F138">
            <v>17176669122028</v>
          </cell>
        </row>
        <row r="139">
          <cell r="B139">
            <v>722213</v>
          </cell>
          <cell r="C139" t="str">
            <v xml:space="preserve">Pengeluaran Pembiayaan Cicilan Pokok Utang Luar Negeri – Pinjaman Kegiatan </v>
          </cell>
          <cell r="D139">
            <v>35907067040256</v>
          </cell>
          <cell r="E139">
            <v>0</v>
          </cell>
          <cell r="F139">
            <v>35907067040256</v>
          </cell>
        </row>
        <row r="140">
          <cell r="B140">
            <v>722213</v>
          </cell>
          <cell r="C140" t="str">
            <v xml:space="preserve">Pengeluaran Pembiayaan Cicilan Pokok Utang Luar Negeri – Pinjaman Kegiatan </v>
          </cell>
          <cell r="D140">
            <v>0</v>
          </cell>
          <cell r="E140">
            <v>35907067040256</v>
          </cell>
          <cell r="F140">
            <v>35907067040256</v>
          </cell>
        </row>
        <row r="141">
          <cell r="B141">
            <v>817222</v>
          </cell>
          <cell r="C141" t="str">
            <v xml:space="preserve">Penerimaan Non Anggaran Pihak Ketiga Penerbitan SBN Ritel Online </v>
          </cell>
          <cell r="D141">
            <v>0</v>
          </cell>
          <cell r="E141">
            <v>9251162443000</v>
          </cell>
          <cell r="F141">
            <v>9251162443000</v>
          </cell>
        </row>
        <row r="142">
          <cell r="B142">
            <v>827222</v>
          </cell>
          <cell r="C142" t="str">
            <v xml:space="preserve">Pengeluaran Non Anggaran Pihak Ketiga Penerbitan SBN Ritel Online </v>
          </cell>
          <cell r="D142">
            <v>9251162060000</v>
          </cell>
          <cell r="E142">
            <v>0</v>
          </cell>
          <cell r="F142">
            <v>9251162060000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77"/>
  <sheetViews>
    <sheetView zoomScaleNormal="100" workbookViewId="0">
      <selection activeCell="C54" sqref="C54:K55"/>
    </sheetView>
  </sheetViews>
  <sheetFormatPr baseColWidth="10" defaultColWidth="9.1640625" defaultRowHeight="15" x14ac:dyDescent="0.2"/>
  <cols>
    <col min="1" max="1" width="0.83203125" style="6" customWidth="1"/>
    <col min="2" max="2" width="54.33203125" style="2" customWidth="1"/>
    <col min="3" max="11" width="15.6640625" style="2" customWidth="1"/>
    <col min="12" max="12" width="13.33203125" style="30" bestFit="1" customWidth="1"/>
    <col min="13" max="13" width="30.6640625" style="6" bestFit="1" customWidth="1"/>
    <col min="14" max="16384" width="9.1640625" style="6"/>
  </cols>
  <sheetData>
    <row r="1" spans="2:14" x14ac:dyDescent="0.2">
      <c r="G1" s="3"/>
      <c r="H1" s="3"/>
      <c r="I1" s="4"/>
      <c r="J1" s="4" t="s">
        <v>0</v>
      </c>
      <c r="K1" s="5" t="s">
        <v>1</v>
      </c>
    </row>
    <row r="2" spans="2:14" x14ac:dyDescent="0.2">
      <c r="B2" s="7" t="s">
        <v>2</v>
      </c>
      <c r="C2" s="7"/>
      <c r="D2" s="7"/>
      <c r="E2" s="7"/>
      <c r="F2" s="7"/>
      <c r="G2" s="3"/>
      <c r="H2" s="3"/>
      <c r="I2" s="4"/>
      <c r="J2" s="4" t="s">
        <v>3</v>
      </c>
      <c r="K2" s="5" t="s">
        <v>70</v>
      </c>
    </row>
    <row r="3" spans="2:14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4" x14ac:dyDescent="0.2">
      <c r="B4" s="8"/>
      <c r="C4" s="9" t="s">
        <v>52</v>
      </c>
      <c r="D4" s="9" t="s">
        <v>56</v>
      </c>
      <c r="E4" s="9" t="s">
        <v>59</v>
      </c>
      <c r="F4" s="9" t="s">
        <v>57</v>
      </c>
      <c r="G4" s="9" t="s">
        <v>61</v>
      </c>
      <c r="H4" s="9" t="s">
        <v>63</v>
      </c>
      <c r="I4" s="9" t="s">
        <v>66</v>
      </c>
      <c r="J4" s="9" t="s">
        <v>69</v>
      </c>
      <c r="K4" s="9" t="s">
        <v>71</v>
      </c>
    </row>
    <row r="5" spans="2:14" x14ac:dyDescent="0.2">
      <c r="B5" s="7" t="s">
        <v>7</v>
      </c>
      <c r="C5" s="7"/>
      <c r="D5" s="7"/>
      <c r="E5" s="7"/>
      <c r="F5" s="10"/>
      <c r="G5" s="10"/>
      <c r="H5" s="10"/>
      <c r="I5" s="10"/>
      <c r="J5" s="10"/>
      <c r="K5" s="10"/>
    </row>
    <row r="6" spans="2:14" x14ac:dyDescent="0.2">
      <c r="B6" s="11" t="s">
        <v>8</v>
      </c>
      <c r="C6" s="11"/>
      <c r="D6" s="11"/>
      <c r="E6" s="11"/>
      <c r="F6" s="12"/>
      <c r="G6" s="12"/>
      <c r="H6" s="12"/>
      <c r="I6" s="12"/>
      <c r="J6" s="12"/>
      <c r="K6" s="12"/>
    </row>
    <row r="7" spans="2:14" x14ac:dyDescent="0.2">
      <c r="B7" s="13" t="s">
        <v>9</v>
      </c>
      <c r="C7" s="14">
        <f t="shared" ref="C7:E7" si="0">C8+C9+C11+C12+C13</f>
        <v>76094.868962797773</v>
      </c>
      <c r="D7" s="14">
        <f t="shared" si="0"/>
        <v>65400.077535860779</v>
      </c>
      <c r="E7" s="14">
        <f t="shared" si="0"/>
        <v>74199.816726190955</v>
      </c>
      <c r="F7" s="14">
        <f>F8+F9+F11+F12+F13</f>
        <v>70105.453966746427</v>
      </c>
      <c r="G7" s="14">
        <f t="shared" ref="G7" si="1">G8+G9+G11+G12+G13</f>
        <v>84182.380982568575</v>
      </c>
      <c r="H7" s="14">
        <f>H8+H9+H11+H12+H13</f>
        <v>88379.703852871928</v>
      </c>
      <c r="I7" s="14">
        <f t="shared" ref="I7" si="2">I8+I9+I11+I12+I13</f>
        <v>106026.21974707258</v>
      </c>
      <c r="J7" s="14">
        <f t="shared" ref="J7:K7" si="3">J8+J9+J11+J12+J13</f>
        <v>122361.27532460936</v>
      </c>
      <c r="K7" s="14">
        <f t="shared" si="3"/>
        <v>124586.69984666276</v>
      </c>
      <c r="M7" s="30"/>
      <c r="N7" s="30"/>
    </row>
    <row r="8" spans="2:14" x14ac:dyDescent="0.2">
      <c r="B8" s="15" t="s">
        <v>10</v>
      </c>
      <c r="C8" s="1">
        <f>'1.1. Central Govt.'!C8+'1.2. Local Govt.'!C8</f>
        <v>0</v>
      </c>
      <c r="D8" s="1">
        <f>'1.1. Central Govt.'!D8+'1.2. Local Govt.'!D8</f>
        <v>0</v>
      </c>
      <c r="E8" s="1">
        <f>'1.1. Central Govt.'!E8+'1.2. Local Govt.'!E8</f>
        <v>0</v>
      </c>
      <c r="F8" s="1">
        <f>'1.1. Central Govt.'!F8+'1.2. Local Govt.'!F8</f>
        <v>0</v>
      </c>
      <c r="G8" s="1">
        <f>'1.1. Central Govt.'!G8+'1.2. Local Govt.'!G8</f>
        <v>0</v>
      </c>
      <c r="H8" s="1">
        <f>'1.1. Central Govt.'!H8+'1.2. Local Govt.'!H8</f>
        <v>0</v>
      </c>
      <c r="I8" s="1">
        <f>'1.1. Central Govt.'!I8+'1.2. Local Govt.'!I8</f>
        <v>0</v>
      </c>
      <c r="J8" s="1">
        <f>'1.1. Central Govt.'!J8+'1.2. Local Govt.'!J8</f>
        <v>0</v>
      </c>
      <c r="K8" s="1">
        <f>'1.1. Central Govt.'!K8+'1.2. Local Govt.'!K8</f>
        <v>0</v>
      </c>
      <c r="M8" s="30"/>
      <c r="N8" s="30"/>
    </row>
    <row r="9" spans="2:14" x14ac:dyDescent="0.2">
      <c r="B9" s="15" t="s">
        <v>11</v>
      </c>
      <c r="C9" s="1">
        <f>'1.1. Central Govt.'!C9+'1.2. Local Govt.'!C9</f>
        <v>41830</v>
      </c>
      <c r="D9" s="1">
        <f>'1.1. Central Govt.'!D9+'1.2. Local Govt.'!D9</f>
        <v>31850</v>
      </c>
      <c r="E9" s="1">
        <f>'1.1. Central Govt.'!E9+'1.2. Local Govt.'!E9</f>
        <v>31412</v>
      </c>
      <c r="F9" s="1">
        <f>'1.1. Central Govt.'!F9+'1.2. Local Govt.'!F9</f>
        <v>38660</v>
      </c>
      <c r="G9" s="1">
        <f>'1.1. Central Govt.'!G9+'1.2. Local Govt.'!G9</f>
        <v>43643.3</v>
      </c>
      <c r="H9" s="1">
        <f>'1.1. Central Govt.'!H9+'1.2. Local Govt.'!H9</f>
        <v>48113.3</v>
      </c>
      <c r="I9" s="1">
        <f>'1.1. Central Govt.'!I9+'1.2. Local Govt.'!I9</f>
        <v>62418.3</v>
      </c>
      <c r="J9" s="1">
        <f>'1.1. Central Govt.'!J9+'1.2. Local Govt.'!J9</f>
        <v>78884</v>
      </c>
      <c r="K9" s="1">
        <f>'1.1. Central Govt.'!K9+'1.2. Local Govt.'!K9</f>
        <v>79750</v>
      </c>
      <c r="M9" s="30"/>
      <c r="N9" s="30"/>
    </row>
    <row r="10" spans="2:14" x14ac:dyDescent="0.2">
      <c r="B10" s="37" t="s">
        <v>12</v>
      </c>
      <c r="C10" s="36">
        <f>'1.1. Central Govt.'!C10+'1.2. Local Govt.'!C10</f>
        <v>-870.90487900000005</v>
      </c>
      <c r="D10" s="36">
        <f>'1.1. Central Govt.'!D10+'1.2. Local Govt.'!D10</f>
        <v>-612.26369999999997</v>
      </c>
      <c r="E10" s="36">
        <f>'1.1. Central Govt.'!E10+'1.2. Local Govt.'!E10</f>
        <v>-467.65058499999998</v>
      </c>
      <c r="F10" s="36">
        <f>'1.1. Central Govt.'!F10+'1.2. Local Govt.'!F10</f>
        <v>-1056.67419</v>
      </c>
      <c r="G10" s="36">
        <f>'1.1. Central Govt.'!G10+'1.2. Local Govt.'!G10</f>
        <v>-1281.831244</v>
      </c>
      <c r="H10" s="36">
        <f>'1.1. Central Govt.'!H10+'1.2. Local Govt.'!H10</f>
        <v>-1123.9928910000001</v>
      </c>
      <c r="I10" s="36">
        <f>'1.1. Central Govt.'!I10+'1.2. Local Govt.'!I10</f>
        <v>-1566.6576749999999</v>
      </c>
      <c r="J10" s="36">
        <f>'1.1. Central Govt.'!J10+'1.2. Local Govt.'!J10</f>
        <v>-2026.297525</v>
      </c>
      <c r="K10" s="36">
        <f>'1.1. Central Govt.'!K10+'1.2. Local Govt.'!K10</f>
        <v>-1780.661977</v>
      </c>
      <c r="M10" s="30"/>
      <c r="N10" s="30"/>
    </row>
    <row r="11" spans="2:14" x14ac:dyDescent="0.2">
      <c r="B11" s="15" t="s">
        <v>13</v>
      </c>
      <c r="C11" s="1">
        <f>'1.1. Central Govt.'!C11+'1.2. Local Govt.'!C11</f>
        <v>0</v>
      </c>
      <c r="D11" s="1">
        <f>'1.1. Central Govt.'!D11+'1.2. Local Govt.'!D11</f>
        <v>0</v>
      </c>
      <c r="E11" s="1">
        <f>'1.1. Central Govt.'!E11+'1.2. Local Govt.'!E11</f>
        <v>0</v>
      </c>
      <c r="F11" s="1">
        <f>'1.1. Central Govt.'!F11+'1.2. Local Govt.'!F11</f>
        <v>0</v>
      </c>
      <c r="G11" s="1">
        <f>'1.1. Central Govt.'!G11+'1.2. Local Govt.'!G11</f>
        <v>0</v>
      </c>
      <c r="H11" s="1">
        <f>'1.1. Central Govt.'!H11+'1.2. Local Govt.'!H11</f>
        <v>0</v>
      </c>
      <c r="I11" s="1">
        <f>'1.1. Central Govt.'!I11+'1.2. Local Govt.'!I11</f>
        <v>0</v>
      </c>
      <c r="J11" s="1">
        <f>'1.1. Central Govt.'!J11+'1.2. Local Govt.'!J11</f>
        <v>0</v>
      </c>
      <c r="K11" s="1">
        <f>'1.1. Central Govt.'!K11+'1.2. Local Govt.'!K11</f>
        <v>0</v>
      </c>
      <c r="M11" s="30"/>
      <c r="N11" s="30"/>
    </row>
    <row r="12" spans="2:14" x14ac:dyDescent="0.2">
      <c r="B12" s="15" t="s">
        <v>14</v>
      </c>
      <c r="C12" s="1">
        <f>'1.1. Central Govt.'!C12+'1.2. Local Govt.'!C12</f>
        <v>0</v>
      </c>
      <c r="D12" s="1">
        <f>'1.1. Central Govt.'!D12+'1.2. Local Govt.'!D12</f>
        <v>0</v>
      </c>
      <c r="E12" s="1">
        <f>'1.1. Central Govt.'!E12+'1.2. Local Govt.'!E12</f>
        <v>0</v>
      </c>
      <c r="F12" s="1">
        <f>'1.1. Central Govt.'!F12+'1.2. Local Govt.'!F12</f>
        <v>0</v>
      </c>
      <c r="G12" s="1">
        <f>'1.1. Central Govt.'!G12+'1.2. Local Govt.'!G12</f>
        <v>0</v>
      </c>
      <c r="H12" s="1">
        <f>'1.1. Central Govt.'!H12+'1.2. Local Govt.'!H12</f>
        <v>0</v>
      </c>
      <c r="I12" s="1">
        <f>'1.1. Central Govt.'!I12+'1.2. Local Govt.'!I12</f>
        <v>0</v>
      </c>
      <c r="J12" s="1">
        <f>'1.1. Central Govt.'!J12+'1.2. Local Govt.'!J12</f>
        <v>0</v>
      </c>
      <c r="K12" s="1">
        <f>'1.1. Central Govt.'!K12+'1.2. Local Govt.'!K12</f>
        <v>0</v>
      </c>
      <c r="M12" s="30"/>
      <c r="N12" s="30"/>
    </row>
    <row r="13" spans="2:14" x14ac:dyDescent="0.2">
      <c r="B13" s="15" t="s">
        <v>15</v>
      </c>
      <c r="C13" s="1">
        <f>'1.1. Central Govt.'!C13+'1.2. Local Govt.'!C13</f>
        <v>34264.868962797773</v>
      </c>
      <c r="D13" s="1">
        <f>'1.1. Central Govt.'!D13+'1.2. Local Govt.'!D13</f>
        <v>33550.077535860779</v>
      </c>
      <c r="E13" s="1">
        <f>'1.1. Central Govt.'!E13+'1.2. Local Govt.'!E13</f>
        <v>42787.816726190955</v>
      </c>
      <c r="F13" s="1">
        <f>'1.1. Central Govt.'!F13+'1.2. Local Govt.'!F13</f>
        <v>31445.453966746431</v>
      </c>
      <c r="G13" s="1">
        <f>'1.1. Central Govt.'!G13+'1.2. Local Govt.'!G13</f>
        <v>40539.080982568579</v>
      </c>
      <c r="H13" s="1">
        <f>'1.1. Central Govt.'!H13+'1.2. Local Govt.'!H13</f>
        <v>40266.403852871925</v>
      </c>
      <c r="I13" s="1">
        <f>'1.1. Central Govt.'!I13+'1.2. Local Govt.'!I13</f>
        <v>43607.919747072578</v>
      </c>
      <c r="J13" s="1">
        <f>'1.1. Central Govt.'!J13+'1.2. Local Govt.'!J13</f>
        <v>43477.275324609371</v>
      </c>
      <c r="K13" s="1">
        <f>'1.1. Central Govt.'!K13+'1.2. Local Govt.'!K13</f>
        <v>44836.699846662756</v>
      </c>
      <c r="M13" s="30"/>
      <c r="N13" s="30"/>
    </row>
    <row r="14" spans="2:14" x14ac:dyDescent="0.2">
      <c r="B14" s="13" t="s">
        <v>16</v>
      </c>
      <c r="C14" s="14">
        <f t="shared" ref="C14:E14" si="4">C15+C24</f>
        <v>7852811.7197202882</v>
      </c>
      <c r="D14" s="14">
        <f t="shared" si="4"/>
        <v>7930030.701529135</v>
      </c>
      <c r="E14" s="14">
        <f t="shared" si="4"/>
        <v>8199440.4846326411</v>
      </c>
      <c r="F14" s="14">
        <f>F15+F24</f>
        <v>8264492.2745404216</v>
      </c>
      <c r="G14" s="14">
        <f t="shared" ref="G14" si="5">G15+G24</f>
        <v>8516107.5318204723</v>
      </c>
      <c r="H14" s="14">
        <f>H15+H24</f>
        <v>8519268.493551407</v>
      </c>
      <c r="I14" s="14">
        <f t="shared" ref="I14" si="6">I15+I24</f>
        <v>8786058.5613439176</v>
      </c>
      <c r="J14" s="14">
        <f t="shared" ref="J14:K14" si="7">J15+J24</f>
        <v>9065341.7060635183</v>
      </c>
      <c r="K14" s="14">
        <f t="shared" si="7"/>
        <v>9094974.9281435758</v>
      </c>
      <c r="M14" s="30"/>
      <c r="N14" s="30"/>
    </row>
    <row r="15" spans="2:14" x14ac:dyDescent="0.2">
      <c r="B15" s="13" t="s">
        <v>17</v>
      </c>
      <c r="C15" s="14">
        <f t="shared" ref="C15:E15" si="8">C16+C17+C20+C22+C23</f>
        <v>602002.40589813818</v>
      </c>
      <c r="D15" s="14">
        <f t="shared" si="8"/>
        <v>601598.03626711306</v>
      </c>
      <c r="E15" s="14">
        <f t="shared" si="8"/>
        <v>645085.95945641818</v>
      </c>
      <c r="F15" s="14">
        <f>F16+F17+F20+F22+F23</f>
        <v>541799.01529617538</v>
      </c>
      <c r="G15" s="14">
        <f t="shared" ref="G15" si="9">G16+G17+G20+G22+G23</f>
        <v>686769.3385297216</v>
      </c>
      <c r="H15" s="14">
        <f>H16+H17+H20+H22+H23</f>
        <v>734633.92815793201</v>
      </c>
      <c r="I15" s="14">
        <f t="shared" ref="I15" si="10">I16+I17+I20+I22+I23</f>
        <v>792361.46691423887</v>
      </c>
      <c r="J15" s="14">
        <f t="shared" ref="J15:K15" si="11">J16+J17+J20+J22+J23</f>
        <v>821297.83526313002</v>
      </c>
      <c r="K15" s="14">
        <f t="shared" si="11"/>
        <v>773154.82135732053</v>
      </c>
      <c r="M15" s="30"/>
      <c r="N15" s="30"/>
    </row>
    <row r="16" spans="2:14" x14ac:dyDescent="0.2">
      <c r="B16" s="15" t="s">
        <v>10</v>
      </c>
      <c r="C16" s="1">
        <f>'1.1. Central Govt.'!C16+'1.2. Local Govt.'!C16</f>
        <v>0</v>
      </c>
      <c r="D16" s="1">
        <f>'1.1. Central Govt.'!D16+'1.2. Local Govt.'!D16</f>
        <v>0</v>
      </c>
      <c r="E16" s="1">
        <f>'1.1. Central Govt.'!E16+'1.2. Local Govt.'!E16</f>
        <v>0</v>
      </c>
      <c r="F16" s="1">
        <f>'1.1. Central Govt.'!F16+'1.2. Local Govt.'!F16</f>
        <v>0</v>
      </c>
      <c r="G16" s="1">
        <f>'1.1. Central Govt.'!G16+'1.2. Local Govt.'!G16</f>
        <v>0</v>
      </c>
      <c r="H16" s="1">
        <f>'1.1. Central Govt.'!H16+'1.2. Local Govt.'!H16</f>
        <v>0</v>
      </c>
      <c r="I16" s="1">
        <f>'1.1. Central Govt.'!I16+'1.2. Local Govt.'!I16</f>
        <v>0</v>
      </c>
      <c r="J16" s="1">
        <f>'1.1. Central Govt.'!J16+'1.2. Local Govt.'!J16</f>
        <v>0</v>
      </c>
      <c r="K16" s="1">
        <f>'1.1. Central Govt.'!K16+'1.2. Local Govt.'!K16</f>
        <v>0</v>
      </c>
      <c r="M16" s="30"/>
      <c r="N16" s="30"/>
    </row>
    <row r="17" spans="2:14" x14ac:dyDescent="0.2">
      <c r="B17" s="15" t="s">
        <v>11</v>
      </c>
      <c r="C17" s="1">
        <f>'1.1. Central Govt.'!C17+'1.2. Local Govt.'!C17</f>
        <v>510612.79041952902</v>
      </c>
      <c r="D17" s="1">
        <f>'1.1. Central Govt.'!D17+'1.2. Local Govt.'!D17</f>
        <v>507162.91551900801</v>
      </c>
      <c r="E17" s="1">
        <f>'1.1. Central Govt.'!E17+'1.2. Local Govt.'!E17</f>
        <v>546991.01666950504</v>
      </c>
      <c r="F17" s="1">
        <f>'1.1. Central Govt.'!F17+'1.2. Local Govt.'!F17</f>
        <v>441366.35973210802</v>
      </c>
      <c r="G17" s="1">
        <f>'1.1. Central Govt.'!G17+'1.2. Local Govt.'!G17</f>
        <v>580881.57872842997</v>
      </c>
      <c r="H17" s="1">
        <f>'1.1. Central Govt.'!H17+'1.2. Local Govt.'!H17</f>
        <v>627516.28522071405</v>
      </c>
      <c r="I17" s="1">
        <f>'1.1. Central Govt.'!I17+'1.2. Local Govt.'!I17</f>
        <v>687017.166440462</v>
      </c>
      <c r="J17" s="1">
        <f>'1.1. Central Govt.'!J17+'1.2. Local Govt.'!J17</f>
        <v>710708.90956769604</v>
      </c>
      <c r="K17" s="1">
        <f>'1.1. Central Govt.'!K17+'1.2. Local Govt.'!K17</f>
        <v>662887.08915538504</v>
      </c>
      <c r="M17" s="30"/>
      <c r="N17" s="30"/>
    </row>
    <row r="18" spans="2:14" x14ac:dyDescent="0.2">
      <c r="B18" s="37" t="s">
        <v>12</v>
      </c>
      <c r="C18" s="36">
        <f>'1.1. Central Govt.'!C18+'1.2. Local Govt.'!C18</f>
        <v>483.18140699999998</v>
      </c>
      <c r="D18" s="36">
        <f>'1.1. Central Govt.'!D18+'1.2. Local Govt.'!D18</f>
        <v>-161.06289000000001</v>
      </c>
      <c r="E18" s="36">
        <f>'1.1. Central Govt.'!E18+'1.2. Local Govt.'!E18</f>
        <v>71.690105000000003</v>
      </c>
      <c r="F18" s="36">
        <f>'1.1. Central Govt.'!F18+'1.2. Local Govt.'!F18</f>
        <v>3.0749930000000001</v>
      </c>
      <c r="G18" s="36">
        <f>'1.1. Central Govt.'!G18+'1.2. Local Govt.'!G18</f>
        <v>-120.006028</v>
      </c>
      <c r="H18" s="36">
        <f>'1.1. Central Govt.'!H18+'1.2. Local Govt.'!H18</f>
        <v>-589.994328</v>
      </c>
      <c r="I18" s="36">
        <f>'1.1. Central Govt.'!I18+'1.2. Local Govt.'!I18</f>
        <v>-620.14423699999998</v>
      </c>
      <c r="J18" s="36">
        <f>'1.1. Central Govt.'!J18+'1.2. Local Govt.'!J18</f>
        <v>-418.80858799999999</v>
      </c>
      <c r="K18" s="36">
        <f>'1.1. Central Govt.'!K18+'1.2. Local Govt.'!K18</f>
        <v>-108.04254299999999</v>
      </c>
      <c r="M18" s="30"/>
      <c r="N18" s="30"/>
    </row>
    <row r="19" spans="2:14" x14ac:dyDescent="0.2">
      <c r="B19" s="37" t="s">
        <v>18</v>
      </c>
      <c r="C19" s="36">
        <f>'1.1. Central Govt.'!C19+'1.2. Local Govt.'!C19</f>
        <v>96597.343286258241</v>
      </c>
      <c r="D19" s="36">
        <f>'1.1. Central Govt.'!D19+'1.2. Local Govt.'!D19</f>
        <v>98269.567106251183</v>
      </c>
      <c r="E19" s="36">
        <f>'1.1. Central Govt.'!E19+'1.2. Local Govt.'!E19</f>
        <v>98115.043145096221</v>
      </c>
      <c r="F19" s="36">
        <f>'1.1. Central Govt.'!F19+'1.2. Local Govt.'!F19</f>
        <v>106784.33161354144</v>
      </c>
      <c r="G19" s="36">
        <f>'1.1. Central Govt.'!G19+'1.2. Local Govt.'!G19</f>
        <v>100687.6648050752</v>
      </c>
      <c r="H19" s="36">
        <f>'1.1. Central Govt.'!H19+'1.2. Local Govt.'!H19</f>
        <v>107915.88523589421</v>
      </c>
      <c r="I19" s="36">
        <f>'1.1. Central Govt.'!I19+'1.2. Local Govt.'!I19</f>
        <v>107929.41065640497</v>
      </c>
      <c r="J19" s="36">
        <f>'1.1. Central Govt.'!J19+'1.2. Local Govt.'!J19</f>
        <v>113940.45231735001</v>
      </c>
      <c r="K19" s="36">
        <f>'1.1. Central Govt.'!K19+'1.2. Local Govt.'!K19</f>
        <v>117631.28614231595</v>
      </c>
      <c r="M19" s="30"/>
      <c r="N19" s="30"/>
    </row>
    <row r="20" spans="2:14" x14ac:dyDescent="0.2">
      <c r="B20" s="15" t="s">
        <v>13</v>
      </c>
      <c r="C20" s="1">
        <f>'1.1. Central Govt.'!C20+'1.2. Local Govt.'!C20</f>
        <v>91389.615478609136</v>
      </c>
      <c r="D20" s="1">
        <f>'1.1. Central Govt.'!D20+'1.2. Local Govt.'!D20</f>
        <v>94435.120748105022</v>
      </c>
      <c r="E20" s="1">
        <f>'1.1. Central Govt.'!E20+'1.2. Local Govt.'!E20</f>
        <v>98094.942786913161</v>
      </c>
      <c r="F20" s="1">
        <f>'1.1. Central Govt.'!F20+'1.2. Local Govt.'!F20</f>
        <v>100432.65556406732</v>
      </c>
      <c r="G20" s="1">
        <f>'1.1. Central Govt.'!G20+'1.2. Local Govt.'!G20</f>
        <v>105887.75980129164</v>
      </c>
      <c r="H20" s="1">
        <f>'1.1. Central Govt.'!H20+'1.2. Local Govt.'!H20</f>
        <v>107117.642937218</v>
      </c>
      <c r="I20" s="1">
        <f>'1.1. Central Govt.'!I20+'1.2. Local Govt.'!I20</f>
        <v>105344.30047377694</v>
      </c>
      <c r="J20" s="1">
        <f>'1.1. Central Govt.'!J20+'1.2. Local Govt.'!J20</f>
        <v>110588.92569543401</v>
      </c>
      <c r="K20" s="1">
        <f>'1.1. Central Govt.'!K20+'1.2. Local Govt.'!K20</f>
        <v>110267.73220193543</v>
      </c>
      <c r="M20" s="30"/>
      <c r="N20" s="30"/>
    </row>
    <row r="21" spans="2:14" x14ac:dyDescent="0.2">
      <c r="B21" s="37" t="s">
        <v>18</v>
      </c>
      <c r="C21" s="36">
        <f>'1.1. Central Govt.'!C21+'1.2. Local Govt.'!C21</f>
        <v>3759.6240777699504</v>
      </c>
      <c r="D21" s="36">
        <f>'1.1. Central Govt.'!D21+'1.2. Local Govt.'!D21</f>
        <v>8506.4672818466297</v>
      </c>
      <c r="E21" s="36">
        <f>'1.1. Central Govt.'!E21+'1.2. Local Govt.'!E21</f>
        <v>14690.759932152034</v>
      </c>
      <c r="F21" s="36">
        <f>'1.1. Central Govt.'!F21+'1.2. Local Govt.'!F21</f>
        <v>8238.4501175974547</v>
      </c>
      <c r="G21" s="36">
        <f>'1.1. Central Govt.'!G21+'1.2. Local Govt.'!G21</f>
        <v>11309.525544727941</v>
      </c>
      <c r="H21" s="36">
        <f>'1.1. Central Govt.'!H21+'1.2. Local Govt.'!H21</f>
        <v>10498.271389459</v>
      </c>
      <c r="I21" s="36">
        <f>'1.1. Central Govt.'!I21+'1.2. Local Govt.'!I21</f>
        <v>10472.757483153011</v>
      </c>
      <c r="J21" s="36">
        <f>'1.1. Central Govt.'!J21+'1.2. Local Govt.'!J21</f>
        <v>10819.7479350923</v>
      </c>
      <c r="K21" s="36">
        <f>'1.1. Central Govt.'!K21+'1.2. Local Govt.'!K21</f>
        <v>11337.661168157265</v>
      </c>
      <c r="M21" s="30"/>
      <c r="N21" s="30"/>
    </row>
    <row r="22" spans="2:14" x14ac:dyDescent="0.2">
      <c r="B22" s="15" t="s">
        <v>14</v>
      </c>
      <c r="C22" s="1">
        <f>'1.1. Central Govt.'!C22+'1.2. Local Govt.'!C22</f>
        <v>0</v>
      </c>
      <c r="D22" s="1">
        <f>'1.1. Central Govt.'!D22+'1.2. Local Govt.'!D22</f>
        <v>0</v>
      </c>
      <c r="E22" s="1">
        <f>'1.1. Central Govt.'!E22+'1.2. Local Govt.'!E22</f>
        <v>0</v>
      </c>
      <c r="F22" s="1">
        <f>'1.1. Central Govt.'!F22+'1.2. Local Govt.'!F22</f>
        <v>0</v>
      </c>
      <c r="G22" s="1">
        <f>'1.1. Central Govt.'!G22+'1.2. Local Govt.'!G22</f>
        <v>0</v>
      </c>
      <c r="H22" s="1">
        <f>'1.1. Central Govt.'!H22+'1.2. Local Govt.'!H22</f>
        <v>0</v>
      </c>
      <c r="I22" s="1">
        <f>'1.1. Central Govt.'!I22+'1.2. Local Govt.'!I22</f>
        <v>0</v>
      </c>
      <c r="J22" s="1">
        <f>'1.1. Central Govt.'!J22+'1.2. Local Govt.'!J22</f>
        <v>0</v>
      </c>
      <c r="K22" s="1">
        <f>'1.1. Central Govt.'!K22+'1.2. Local Govt.'!K22</f>
        <v>0</v>
      </c>
      <c r="M22" s="30"/>
      <c r="N22" s="30"/>
    </row>
    <row r="23" spans="2:14" x14ac:dyDescent="0.2">
      <c r="B23" s="15" t="s">
        <v>15</v>
      </c>
      <c r="C23" s="1">
        <f>'1.1. Central Govt.'!C23+'1.2. Local Govt.'!C23</f>
        <v>0</v>
      </c>
      <c r="D23" s="1">
        <f>'1.1. Central Govt.'!D23+'1.2. Local Govt.'!D23</f>
        <v>0</v>
      </c>
      <c r="E23" s="1">
        <f>'1.1. Central Govt.'!E23+'1.2. Local Govt.'!E23</f>
        <v>0</v>
      </c>
      <c r="F23" s="1">
        <f>'1.1. Central Govt.'!F23+'1.2. Local Govt.'!F23</f>
        <v>0</v>
      </c>
      <c r="G23" s="1">
        <f>'1.1. Central Govt.'!G23+'1.2. Local Govt.'!G23</f>
        <v>0</v>
      </c>
      <c r="H23" s="1">
        <f>'1.1. Central Govt.'!H23+'1.2. Local Govt.'!H23</f>
        <v>0</v>
      </c>
      <c r="I23" s="1">
        <f>'1.1. Central Govt.'!I23+'1.2. Local Govt.'!I23</f>
        <v>0</v>
      </c>
      <c r="J23" s="1">
        <f>'1.1. Central Govt.'!J23+'1.2. Local Govt.'!J23</f>
        <v>0</v>
      </c>
      <c r="K23" s="1">
        <f>'1.1. Central Govt.'!K23+'1.2. Local Govt.'!K23</f>
        <v>0</v>
      </c>
      <c r="M23" s="30"/>
      <c r="N23" s="30"/>
    </row>
    <row r="24" spans="2:14" x14ac:dyDescent="0.2">
      <c r="B24" s="13" t="s">
        <v>19</v>
      </c>
      <c r="C24" s="14">
        <f t="shared" ref="C24:E24" si="12">C25+C26+C27+C29+C30+C31</f>
        <v>7250809.3138221502</v>
      </c>
      <c r="D24" s="14">
        <f t="shared" si="12"/>
        <v>7328432.6652620221</v>
      </c>
      <c r="E24" s="14">
        <f t="shared" si="12"/>
        <v>7554354.5251762224</v>
      </c>
      <c r="F24" s="14">
        <f>F25+F26+F27+F29+F30+F31</f>
        <v>7722693.2592442464</v>
      </c>
      <c r="G24" s="14">
        <f t="shared" ref="G24" si="13">G25+G26+G27+G29+G30+G31</f>
        <v>7829338.1932907514</v>
      </c>
      <c r="H24" s="14">
        <f>H25+H26+H27+H29+H30+H31</f>
        <v>7784634.5653934758</v>
      </c>
      <c r="I24" s="14">
        <f t="shared" ref="I24" si="14">I25+I26+I27+I29+I30+I31</f>
        <v>7993697.0944296783</v>
      </c>
      <c r="J24" s="14">
        <f t="shared" ref="J24:K24" si="15">J25+J26+J27+J29+J30+J31</f>
        <v>8244043.870800389</v>
      </c>
      <c r="K24" s="14">
        <f t="shared" si="15"/>
        <v>8321820.1067862557</v>
      </c>
      <c r="M24" s="30"/>
      <c r="N24" s="30"/>
    </row>
    <row r="25" spans="2:14" x14ac:dyDescent="0.2">
      <c r="B25" s="15" t="s">
        <v>20</v>
      </c>
      <c r="C25" s="1">
        <f>'1.1. Central Govt.'!C25+'1.2. Local Govt.'!C25</f>
        <v>0</v>
      </c>
      <c r="D25" s="1">
        <f>'1.1. Central Govt.'!D25+'1.2. Local Govt.'!D25</f>
        <v>0</v>
      </c>
      <c r="E25" s="1">
        <f>'1.1. Central Govt.'!E25+'1.2. Local Govt.'!E25</f>
        <v>0</v>
      </c>
      <c r="F25" s="1">
        <f>'1.1. Central Govt.'!F25+'1.2. Local Govt.'!F25</f>
        <v>0</v>
      </c>
      <c r="G25" s="1">
        <f>'1.1. Central Govt.'!G25+'1.2. Local Govt.'!G25</f>
        <v>0</v>
      </c>
      <c r="H25" s="1">
        <f>'1.1. Central Govt.'!H25+'1.2. Local Govt.'!H25</f>
        <v>0</v>
      </c>
      <c r="I25" s="1">
        <f>'1.1. Central Govt.'!I25+'1.2. Local Govt.'!I25</f>
        <v>0</v>
      </c>
      <c r="J25" s="1">
        <f>'1.1. Central Govt.'!J25+'1.2. Local Govt.'!J25</f>
        <v>0</v>
      </c>
      <c r="K25" s="1">
        <f>'1.1. Central Govt.'!K25+'1.2. Local Govt.'!K25</f>
        <v>0</v>
      </c>
      <c r="M25" s="30"/>
      <c r="N25" s="30"/>
    </row>
    <row r="26" spans="2:14" x14ac:dyDescent="0.2">
      <c r="B26" s="15" t="s">
        <v>10</v>
      </c>
      <c r="C26" s="1">
        <f>'1.1. Central Govt.'!C26+'1.2. Local Govt.'!C26</f>
        <v>0</v>
      </c>
      <c r="D26" s="1">
        <f>'1.1. Central Govt.'!D26+'1.2. Local Govt.'!D26</f>
        <v>0</v>
      </c>
      <c r="E26" s="1">
        <f>'1.1. Central Govt.'!E26+'1.2. Local Govt.'!E26</f>
        <v>0</v>
      </c>
      <c r="F26" s="1">
        <f>'1.1. Central Govt.'!F26+'1.2. Local Govt.'!F26</f>
        <v>0</v>
      </c>
      <c r="G26" s="1">
        <f>'1.1. Central Govt.'!G26+'1.2. Local Govt.'!G26</f>
        <v>0</v>
      </c>
      <c r="H26" s="1">
        <f>'1.1. Central Govt.'!H26+'1.2. Local Govt.'!H26</f>
        <v>0</v>
      </c>
      <c r="I26" s="1">
        <f>'1.1. Central Govt.'!I26+'1.2. Local Govt.'!I26</f>
        <v>0</v>
      </c>
      <c r="J26" s="1">
        <f>'1.1. Central Govt.'!J26+'1.2. Local Govt.'!J26</f>
        <v>0</v>
      </c>
      <c r="K26" s="1">
        <f>'1.1. Central Govt.'!K26+'1.2. Local Govt.'!K26</f>
        <v>0</v>
      </c>
      <c r="M26" s="30"/>
      <c r="N26" s="30"/>
    </row>
    <row r="27" spans="2:14" x14ac:dyDescent="0.2">
      <c r="B27" s="15" t="s">
        <v>11</v>
      </c>
      <c r="C27" s="1">
        <f>'1.1. Central Govt.'!C27+'1.2. Local Govt.'!C27</f>
        <v>6397656.3906353284</v>
      </c>
      <c r="D27" s="1">
        <f>'1.1. Central Govt.'!D27+'1.2. Local Govt.'!D27</f>
        <v>6470982.3832892627</v>
      </c>
      <c r="E27" s="1">
        <f>'1.1. Central Govt.'!E27+'1.2. Local Govt.'!E27</f>
        <v>6603133.3916918673</v>
      </c>
      <c r="F27" s="1">
        <f>'1.1. Central Govt.'!F27+'1.2. Local Govt.'!F27</f>
        <v>6794923.132450724</v>
      </c>
      <c r="G27" s="1">
        <f>'1.1. Central Govt.'!G27+'1.2. Local Govt.'!G27</f>
        <v>6808587.6225288976</v>
      </c>
      <c r="H27" s="1">
        <f>'1.1. Central Govt.'!H27+'1.2. Local Govt.'!H27</f>
        <v>6807884.6604223829</v>
      </c>
      <c r="I27" s="1">
        <f>'1.1. Central Govt.'!I27+'1.2. Local Govt.'!I27</f>
        <v>6976297.472098005</v>
      </c>
      <c r="J27" s="1">
        <f>'1.1. Central Govt.'!J27+'1.2. Local Govt.'!J27</f>
        <v>7181002.4473045096</v>
      </c>
      <c r="K27" s="1">
        <f>'1.1. Central Govt.'!K27+'1.2. Local Govt.'!K27</f>
        <v>7238229.2814645134</v>
      </c>
      <c r="M27" s="30"/>
      <c r="N27" s="30"/>
    </row>
    <row r="28" spans="2:14" x14ac:dyDescent="0.2">
      <c r="B28" s="37" t="s">
        <v>12</v>
      </c>
      <c r="C28" s="36">
        <f>'1.1. Central Govt.'!C28+'1.2. Local Govt.'!C28</f>
        <v>-8647.8472170000005</v>
      </c>
      <c r="D28" s="36">
        <f>'1.1. Central Govt.'!D28+'1.2. Local Govt.'!D28</f>
        <v>-4806.1184160000003</v>
      </c>
      <c r="E28" s="36">
        <f>'1.1. Central Govt.'!E28+'1.2. Local Govt.'!E28</f>
        <v>-5374.1365340000002</v>
      </c>
      <c r="F28" s="36">
        <f>'1.1. Central Govt.'!F28+'1.2. Local Govt.'!F28</f>
        <v>-5189.2907510000005</v>
      </c>
      <c r="G28" s="36">
        <f>'1.1. Central Govt.'!G28+'1.2. Local Govt.'!G28</f>
        <v>-7008.102159</v>
      </c>
      <c r="H28" s="36">
        <f>'1.1. Central Govt.'!H28+'1.2. Local Govt.'!H28</f>
        <v>-7397.5726919999997</v>
      </c>
      <c r="I28" s="36">
        <f>'1.1. Central Govt.'!I28+'1.2. Local Govt.'!I28</f>
        <v>-6914.5759289999996</v>
      </c>
      <c r="J28" s="36">
        <f>'1.1. Central Govt.'!J28+'1.2. Local Govt.'!J28</f>
        <v>-9888.9222150000005</v>
      </c>
      <c r="K28" s="36">
        <f>'1.1. Central Govt.'!K28+'1.2. Local Govt.'!K28</f>
        <v>-10733.117195000001</v>
      </c>
      <c r="M28" s="30"/>
      <c r="N28" s="30"/>
    </row>
    <row r="29" spans="2:14" x14ac:dyDescent="0.2">
      <c r="B29" s="15" t="s">
        <v>13</v>
      </c>
      <c r="C29" s="1">
        <f>'1.1. Central Govt.'!C29+'1.2. Local Govt.'!C29</f>
        <v>853152.92318682186</v>
      </c>
      <c r="D29" s="1">
        <f>'1.1. Central Govt.'!D29+'1.2. Local Govt.'!D29</f>
        <v>857450.28197275917</v>
      </c>
      <c r="E29" s="1">
        <f>'1.1. Central Govt.'!E29+'1.2. Local Govt.'!E29</f>
        <v>951221.13348435529</v>
      </c>
      <c r="F29" s="1">
        <f>'1.1. Central Govt.'!F29+'1.2. Local Govt.'!F29</f>
        <v>927770.1267935225</v>
      </c>
      <c r="G29" s="1">
        <f>'1.1. Central Govt.'!G29+'1.2. Local Govt.'!G29</f>
        <v>1020750.5707618538</v>
      </c>
      <c r="H29" s="1">
        <f>'1.1. Central Govt.'!H29+'1.2. Local Govt.'!H29</f>
        <v>976749.90497109294</v>
      </c>
      <c r="I29" s="1">
        <f>'1.1. Central Govt.'!I29+'1.2. Local Govt.'!I29</f>
        <v>1017399.6223316729</v>
      </c>
      <c r="J29" s="1">
        <f>'1.1. Central Govt.'!J29+'1.2. Local Govt.'!J29</f>
        <v>1063041.4234958792</v>
      </c>
      <c r="K29" s="1">
        <f>'1.1. Central Govt.'!K29+'1.2. Local Govt.'!K29</f>
        <v>1083590.8253217426</v>
      </c>
      <c r="M29" s="30"/>
      <c r="N29" s="30"/>
    </row>
    <row r="30" spans="2:14" x14ac:dyDescent="0.2">
      <c r="B30" s="15" t="s">
        <v>14</v>
      </c>
      <c r="C30" s="1">
        <f>'1.1. Central Govt.'!C30+'1.2. Local Govt.'!C30</f>
        <v>0</v>
      </c>
      <c r="D30" s="1">
        <f>'1.1. Central Govt.'!D30+'1.2. Local Govt.'!D30</f>
        <v>0</v>
      </c>
      <c r="E30" s="1">
        <f>'1.1. Central Govt.'!E30+'1.2. Local Govt.'!E30</f>
        <v>0</v>
      </c>
      <c r="F30" s="1">
        <f>'1.1. Central Govt.'!F30+'1.2. Local Govt.'!F30</f>
        <v>0</v>
      </c>
      <c r="G30" s="1">
        <f>'1.1. Central Govt.'!G30+'1.2. Local Govt.'!G30</f>
        <v>0</v>
      </c>
      <c r="H30" s="1">
        <f>'1.1. Central Govt.'!H30+'1.2. Local Govt.'!H30</f>
        <v>0</v>
      </c>
      <c r="I30" s="1">
        <f>'1.1. Central Govt.'!I30+'1.2. Local Govt.'!I30</f>
        <v>0</v>
      </c>
      <c r="J30" s="1">
        <f>'1.1. Central Govt.'!J30+'1.2. Local Govt.'!J30</f>
        <v>0</v>
      </c>
      <c r="K30" s="1">
        <f>'1.1. Central Govt.'!K30+'1.2. Local Govt.'!K30</f>
        <v>0</v>
      </c>
      <c r="M30" s="30"/>
      <c r="N30" s="30"/>
    </row>
    <row r="31" spans="2:14" x14ac:dyDescent="0.2">
      <c r="B31" s="15" t="s">
        <v>15</v>
      </c>
      <c r="C31" s="1">
        <f>'1.1. Central Govt.'!C31+'1.2. Local Govt.'!C31</f>
        <v>0</v>
      </c>
      <c r="D31" s="1">
        <f>'1.1. Central Govt.'!D31+'1.2. Local Govt.'!D31</f>
        <v>0</v>
      </c>
      <c r="E31" s="1">
        <f>'1.1. Central Govt.'!E31+'1.2. Local Govt.'!E31</f>
        <v>0</v>
      </c>
      <c r="F31" s="1">
        <f>'1.1. Central Govt.'!F31+'1.2. Local Govt.'!F31</f>
        <v>0</v>
      </c>
      <c r="G31" s="1">
        <f>'1.1. Central Govt.'!G31+'1.2. Local Govt.'!G31</f>
        <v>0</v>
      </c>
      <c r="H31" s="1">
        <f>'1.1. Central Govt.'!H31+'1.2. Local Govt.'!H31</f>
        <v>0</v>
      </c>
      <c r="I31" s="1">
        <f>'1.1. Central Govt.'!I31+'1.2. Local Govt.'!I31</f>
        <v>0</v>
      </c>
      <c r="J31" s="1">
        <f>'1.1. Central Govt.'!J31+'1.2. Local Govt.'!J31</f>
        <v>0</v>
      </c>
      <c r="K31" s="1">
        <f>'1.1. Central Govt.'!K31+'1.2. Local Govt.'!K31</f>
        <v>0</v>
      </c>
      <c r="M31" s="30"/>
      <c r="N31" s="30"/>
    </row>
    <row r="32" spans="2:14" x14ac:dyDescent="0.2">
      <c r="B32" s="13" t="s">
        <v>21</v>
      </c>
      <c r="C32" s="16">
        <f t="shared" ref="C32:E32" si="16">C33+C34+C35+C38+C40+C41</f>
        <v>7928906.5886830855</v>
      </c>
      <c r="D32" s="16">
        <f t="shared" si="16"/>
        <v>7995430.7790649962</v>
      </c>
      <c r="E32" s="16">
        <f t="shared" si="16"/>
        <v>8273640.301358832</v>
      </c>
      <c r="F32" s="16">
        <f>F33+F34+F35+F38+F40+F41</f>
        <v>8334597.7285071686</v>
      </c>
      <c r="G32" s="16">
        <f t="shared" ref="G32" si="17">G33+G34+G35+G38+G40+G41</f>
        <v>8600289.9128030408</v>
      </c>
      <c r="H32" s="16">
        <f>H33+H34+H35+H38+H40+H41</f>
        <v>8607648.1974042803</v>
      </c>
      <c r="I32" s="16">
        <f>I33+I34+I35+I38+I40+I41</f>
        <v>8892084.7810909897</v>
      </c>
      <c r="J32" s="16">
        <f>J33+J34+J35+J38+J40+J41</f>
        <v>9187702.9813881274</v>
      </c>
      <c r="K32" s="16">
        <f>K33+K34+K35+K38+K40+K41</f>
        <v>9219561.6279902384</v>
      </c>
      <c r="M32" s="30"/>
      <c r="N32" s="30"/>
    </row>
    <row r="33" spans="2:14" x14ac:dyDescent="0.2">
      <c r="B33" s="15" t="s">
        <v>20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M33" s="30"/>
      <c r="N33" s="30"/>
    </row>
    <row r="34" spans="2:14" x14ac:dyDescent="0.2">
      <c r="B34" s="15" t="s">
        <v>10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M34" s="30"/>
      <c r="N34" s="30"/>
    </row>
    <row r="35" spans="2:14" x14ac:dyDescent="0.2">
      <c r="B35" s="15" t="s">
        <v>11</v>
      </c>
      <c r="C35" s="28">
        <f t="shared" ref="C35:E35" si="18">C9+C17+C27</f>
        <v>6950099.1810548576</v>
      </c>
      <c r="D35" s="28">
        <f t="shared" si="18"/>
        <v>7009995.2988082711</v>
      </c>
      <c r="E35" s="28">
        <f t="shared" si="18"/>
        <v>7181536.4083613725</v>
      </c>
      <c r="F35" s="28">
        <f t="shared" ref="F35:K35" si="19">F9+F17+F27</f>
        <v>7274949.4921828322</v>
      </c>
      <c r="G35" s="28">
        <f t="shared" si="19"/>
        <v>7433112.5012573274</v>
      </c>
      <c r="H35" s="28">
        <f t="shared" si="19"/>
        <v>7483514.245643097</v>
      </c>
      <c r="I35" s="28">
        <f t="shared" si="19"/>
        <v>7725732.9385384675</v>
      </c>
      <c r="J35" s="28">
        <f t="shared" si="19"/>
        <v>7970595.3568722056</v>
      </c>
      <c r="K35" s="28">
        <f t="shared" si="19"/>
        <v>7980866.3706198987</v>
      </c>
      <c r="M35" s="30"/>
      <c r="N35" s="30"/>
    </row>
    <row r="36" spans="2:14" x14ac:dyDescent="0.2">
      <c r="B36" s="37" t="s">
        <v>12</v>
      </c>
      <c r="C36" s="33">
        <f t="shared" ref="C36:E36" si="20">C10+C18+C28</f>
        <v>-9035.5706890000001</v>
      </c>
      <c r="D36" s="33">
        <f t="shared" si="20"/>
        <v>-5579.4450059999999</v>
      </c>
      <c r="E36" s="33">
        <f t="shared" si="20"/>
        <v>-5770.0970139999999</v>
      </c>
      <c r="F36" s="33">
        <f>F10+F18+F28</f>
        <v>-6242.889948</v>
      </c>
      <c r="G36" s="33">
        <f>G10+G18+G28</f>
        <v>-8409.9394310000007</v>
      </c>
      <c r="H36" s="33">
        <f>H10+H18+H28</f>
        <v>-9111.5599110000003</v>
      </c>
      <c r="I36" s="33">
        <f t="shared" ref="I36:J36" si="21">I10+I18+I28</f>
        <v>-9101.3778409999995</v>
      </c>
      <c r="J36" s="33">
        <f t="shared" si="21"/>
        <v>-12334.028328</v>
      </c>
      <c r="K36" s="33">
        <f t="shared" ref="K36" si="22">K10+K18+K28</f>
        <v>-12621.821715</v>
      </c>
      <c r="M36" s="30"/>
      <c r="N36" s="30"/>
    </row>
    <row r="37" spans="2:14" x14ac:dyDescent="0.2">
      <c r="B37" s="37" t="s">
        <v>18</v>
      </c>
      <c r="C37" s="33">
        <f t="shared" ref="C37:E37" si="23">C19</f>
        <v>96597.343286258241</v>
      </c>
      <c r="D37" s="33">
        <f t="shared" si="23"/>
        <v>98269.567106251183</v>
      </c>
      <c r="E37" s="33">
        <f t="shared" si="23"/>
        <v>98115.043145096221</v>
      </c>
      <c r="F37" s="33">
        <f>F19</f>
        <v>106784.33161354144</v>
      </c>
      <c r="G37" s="33">
        <f>G19</f>
        <v>100687.6648050752</v>
      </c>
      <c r="H37" s="33">
        <f>H19</f>
        <v>107915.88523589421</v>
      </c>
      <c r="I37" s="33">
        <f t="shared" ref="I37:J37" si="24">I19</f>
        <v>107929.41065640497</v>
      </c>
      <c r="J37" s="33">
        <f t="shared" si="24"/>
        <v>113940.45231735001</v>
      </c>
      <c r="K37" s="33">
        <f t="shared" ref="K37" si="25">K19</f>
        <v>117631.28614231595</v>
      </c>
      <c r="M37" s="30"/>
      <c r="N37" s="30"/>
    </row>
    <row r="38" spans="2:14" x14ac:dyDescent="0.2">
      <c r="B38" s="15" t="s">
        <v>13</v>
      </c>
      <c r="C38" s="28">
        <f t="shared" ref="C38:E38" si="26">C11+C20+C29</f>
        <v>944542.53866543097</v>
      </c>
      <c r="D38" s="28">
        <f t="shared" si="26"/>
        <v>951885.40272086416</v>
      </c>
      <c r="E38" s="28">
        <f t="shared" si="26"/>
        <v>1049316.0762712685</v>
      </c>
      <c r="F38" s="28">
        <f t="shared" ref="F38:K38" si="27">F11+F20+F29</f>
        <v>1028202.7823575898</v>
      </c>
      <c r="G38" s="28">
        <f t="shared" si="27"/>
        <v>1126638.3305631455</v>
      </c>
      <c r="H38" s="28">
        <f t="shared" si="27"/>
        <v>1083867.547908311</v>
      </c>
      <c r="I38" s="28">
        <f t="shared" si="27"/>
        <v>1122743.9228054499</v>
      </c>
      <c r="J38" s="28">
        <f t="shared" si="27"/>
        <v>1173630.3491913131</v>
      </c>
      <c r="K38" s="28">
        <f t="shared" si="27"/>
        <v>1193858.5575236781</v>
      </c>
      <c r="M38" s="30"/>
      <c r="N38" s="30"/>
    </row>
    <row r="39" spans="2:14" x14ac:dyDescent="0.2">
      <c r="B39" s="37" t="s">
        <v>18</v>
      </c>
      <c r="C39" s="33">
        <f t="shared" ref="C39:E39" si="28">+C21</f>
        <v>3759.6240777699504</v>
      </c>
      <c r="D39" s="33">
        <f t="shared" si="28"/>
        <v>8506.4672818466297</v>
      </c>
      <c r="E39" s="33">
        <f t="shared" si="28"/>
        <v>14690.759932152034</v>
      </c>
      <c r="F39" s="33">
        <f>+F21</f>
        <v>8238.4501175974547</v>
      </c>
      <c r="G39" s="33">
        <f>+G21</f>
        <v>11309.525544727941</v>
      </c>
      <c r="H39" s="33">
        <f>+H21</f>
        <v>10498.271389459</v>
      </c>
      <c r="I39" s="33">
        <f t="shared" ref="I39:J39" si="29">+I21</f>
        <v>10472.757483153011</v>
      </c>
      <c r="J39" s="33">
        <f t="shared" si="29"/>
        <v>10819.7479350923</v>
      </c>
      <c r="K39" s="33">
        <f t="shared" ref="K39" si="30">+K21</f>
        <v>11337.661168157265</v>
      </c>
      <c r="M39" s="30"/>
      <c r="N39" s="30"/>
    </row>
    <row r="40" spans="2:14" x14ac:dyDescent="0.2">
      <c r="B40" s="15" t="s">
        <v>14</v>
      </c>
      <c r="C40" s="28">
        <f t="shared" ref="C40:I40" si="31">C12+C30+C22</f>
        <v>0</v>
      </c>
      <c r="D40" s="28">
        <f t="shared" si="31"/>
        <v>0</v>
      </c>
      <c r="E40" s="28">
        <f t="shared" si="31"/>
        <v>0</v>
      </c>
      <c r="F40" s="28">
        <f t="shared" si="31"/>
        <v>0</v>
      </c>
      <c r="G40" s="28">
        <f t="shared" si="31"/>
        <v>0</v>
      </c>
      <c r="H40" s="28">
        <f t="shared" si="31"/>
        <v>0</v>
      </c>
      <c r="I40" s="28">
        <f t="shared" si="31"/>
        <v>0</v>
      </c>
      <c r="J40" s="28">
        <f t="shared" ref="J40:K41" si="32">J12+J30+J22</f>
        <v>0</v>
      </c>
      <c r="K40" s="28">
        <f t="shared" si="32"/>
        <v>0</v>
      </c>
      <c r="M40" s="30"/>
      <c r="N40" s="30"/>
    </row>
    <row r="41" spans="2:14" x14ac:dyDescent="0.2">
      <c r="B41" s="15" t="s">
        <v>15</v>
      </c>
      <c r="C41" s="28">
        <f t="shared" ref="C41:I41" si="33">C13+C31+C23</f>
        <v>34264.868962797773</v>
      </c>
      <c r="D41" s="28">
        <f t="shared" si="33"/>
        <v>33550.077535860779</v>
      </c>
      <c r="E41" s="28">
        <f t="shared" si="33"/>
        <v>42787.816726190955</v>
      </c>
      <c r="F41" s="28">
        <f t="shared" si="33"/>
        <v>31445.453966746431</v>
      </c>
      <c r="G41" s="28">
        <f t="shared" si="33"/>
        <v>40539.080982568579</v>
      </c>
      <c r="H41" s="28">
        <f t="shared" si="33"/>
        <v>40266.403852871925</v>
      </c>
      <c r="I41" s="28">
        <f t="shared" si="33"/>
        <v>43607.919747072578</v>
      </c>
      <c r="J41" s="28">
        <f t="shared" si="32"/>
        <v>43477.275324609371</v>
      </c>
      <c r="K41" s="28">
        <f t="shared" si="32"/>
        <v>44836.699846662756</v>
      </c>
      <c r="M41" s="30"/>
      <c r="N41" s="30"/>
    </row>
    <row r="42" spans="2:14" x14ac:dyDescent="0.2">
      <c r="B42" s="8"/>
      <c r="C42" s="19"/>
      <c r="D42" s="19"/>
      <c r="E42" s="19"/>
      <c r="F42" s="19"/>
      <c r="G42" s="19"/>
      <c r="H42" s="19"/>
      <c r="I42" s="19"/>
      <c r="J42" s="19"/>
      <c r="K42" s="19"/>
    </row>
    <row r="43" spans="2:14" x14ac:dyDescent="0.2">
      <c r="B43" s="15"/>
      <c r="C43" s="17"/>
      <c r="D43" s="17"/>
      <c r="E43" s="17"/>
      <c r="F43" s="17"/>
      <c r="G43" s="17"/>
      <c r="H43" s="17"/>
      <c r="I43" s="17"/>
      <c r="J43" s="17"/>
      <c r="K43" s="17"/>
    </row>
    <row r="44" spans="2:14" x14ac:dyDescent="0.2">
      <c r="B44" s="18" t="s">
        <v>22</v>
      </c>
      <c r="C44" s="17">
        <f t="shared" ref="C44:E44" si="34">C45+C46</f>
        <v>7928906.5886830855</v>
      </c>
      <c r="D44" s="17">
        <f t="shared" si="34"/>
        <v>7995430.7790649943</v>
      </c>
      <c r="E44" s="17">
        <f t="shared" si="34"/>
        <v>8273640.301358832</v>
      </c>
      <c r="F44" s="17">
        <f>F45+F46</f>
        <v>8334597.7303689979</v>
      </c>
      <c r="G44" s="17">
        <f t="shared" ref="G44:I44" si="35">G45+G46</f>
        <v>8600289.9128030427</v>
      </c>
      <c r="H44" s="17">
        <f t="shared" si="35"/>
        <v>8607648.1974042803</v>
      </c>
      <c r="I44" s="17">
        <f t="shared" si="35"/>
        <v>8892084.7810909897</v>
      </c>
      <c r="J44" s="17">
        <f t="shared" ref="J44:K44" si="36">J45+J46</f>
        <v>9187702.9813881163</v>
      </c>
      <c r="K44" s="17">
        <f t="shared" si="36"/>
        <v>9219561.6279902384</v>
      </c>
    </row>
    <row r="45" spans="2:14" x14ac:dyDescent="0.2">
      <c r="B45" s="15" t="s">
        <v>23</v>
      </c>
      <c r="C45" s="29">
        <f>'1.1. Central Govt.'!C44+'1.2. Local Govt.'!C44</f>
        <v>5736100.4638830014</v>
      </c>
      <c r="D45" s="29">
        <f>'1.1. Central Govt.'!D44+'1.2. Local Govt.'!D44</f>
        <v>5766131.0063697845</v>
      </c>
      <c r="E45" s="29">
        <f>'1.1. Central Govt.'!E44+'1.2. Local Govt.'!E44</f>
        <v>5927631.5761109805</v>
      </c>
      <c r="F45" s="29">
        <f>'1.1. Central Govt.'!F44+'1.2. Local Govt.'!F44</f>
        <v>5981257.3117865957</v>
      </c>
      <c r="G45" s="29">
        <f>'1.1. Central Govt.'!G44+'1.2. Local Govt.'!G44</f>
        <v>6100405.8927622261</v>
      </c>
      <c r="H45" s="29">
        <f>'1.1. Central Govt.'!H44+'1.2. Local Govt.'!H44</f>
        <v>6223528.4527457627</v>
      </c>
      <c r="I45" s="29">
        <f>'1.1. Central Govt.'!I44+'1.2. Local Govt.'!I44</f>
        <v>6357968.7638558066</v>
      </c>
      <c r="J45" s="29">
        <f>'1.1. Central Govt.'!J44+'1.2. Local Govt.'!J44</f>
        <v>6544169.2197708767</v>
      </c>
      <c r="K45" s="29">
        <f>'1.1. Central Govt.'!K44+'1.2. Local Govt.'!K44</f>
        <v>6636461.4026948987</v>
      </c>
      <c r="M45" s="30"/>
      <c r="N45" s="30"/>
    </row>
    <row r="46" spans="2:14" x14ac:dyDescent="0.2">
      <c r="B46" s="15" t="s">
        <v>24</v>
      </c>
      <c r="C46" s="29">
        <f>'1.1. Central Govt.'!C45+'1.2. Local Govt.'!C45</f>
        <v>2192806.1248000842</v>
      </c>
      <c r="D46" s="29">
        <f>'1.1. Central Govt.'!D45+'1.2. Local Govt.'!D45</f>
        <v>2229299.7726952103</v>
      </c>
      <c r="E46" s="29">
        <f>'1.1. Central Govt.'!E45+'1.2. Local Govt.'!E45</f>
        <v>2346008.725247852</v>
      </c>
      <c r="F46" s="29">
        <f>'1.1. Central Govt.'!F45+'1.2. Local Govt.'!F45</f>
        <v>2353340.4185824026</v>
      </c>
      <c r="G46" s="29">
        <f>'1.1. Central Govt.'!G45+'1.2. Local Govt.'!G45</f>
        <v>2499884.0200408157</v>
      </c>
      <c r="H46" s="29">
        <f>'1.1. Central Govt.'!H45+'1.2. Local Govt.'!H45</f>
        <v>2384119.7446585167</v>
      </c>
      <c r="I46" s="29">
        <f>'1.1. Central Govt.'!I45+'1.2. Local Govt.'!I45</f>
        <v>2534116.0172351832</v>
      </c>
      <c r="J46" s="29">
        <f>'1.1. Central Govt.'!J45+'1.2. Local Govt.'!J45</f>
        <v>2643533.76161724</v>
      </c>
      <c r="K46" s="29">
        <f>'1.1. Central Govt.'!K45+'1.2. Local Govt.'!K45</f>
        <v>2583100.2252953402</v>
      </c>
      <c r="M46" s="30"/>
      <c r="N46" s="30"/>
    </row>
    <row r="47" spans="2:14" x14ac:dyDescent="0.2">
      <c r="B47" s="15"/>
      <c r="C47" s="17"/>
      <c r="D47" s="17"/>
      <c r="E47" s="17"/>
      <c r="F47" s="17"/>
      <c r="G47" s="17"/>
      <c r="H47" s="17"/>
      <c r="I47" s="17"/>
      <c r="J47" s="17"/>
      <c r="K47" s="17"/>
    </row>
    <row r="48" spans="2:14" x14ac:dyDescent="0.2">
      <c r="B48" s="11" t="s">
        <v>25</v>
      </c>
      <c r="C48" s="17">
        <f t="shared" ref="C48:I48" si="37">C49+C50</f>
        <v>7928906.5886830855</v>
      </c>
      <c r="D48" s="17">
        <f t="shared" si="37"/>
        <v>7995430.7790649906</v>
      </c>
      <c r="E48" s="17">
        <f t="shared" si="37"/>
        <v>8273640.301358832</v>
      </c>
      <c r="F48" s="17">
        <f t="shared" si="37"/>
        <v>8334597.7303689979</v>
      </c>
      <c r="G48" s="17">
        <f t="shared" si="37"/>
        <v>8600289.9128030408</v>
      </c>
      <c r="H48" s="17">
        <f t="shared" si="37"/>
        <v>8607648.1974042803</v>
      </c>
      <c r="I48" s="17">
        <f t="shared" si="37"/>
        <v>8892084.7810909897</v>
      </c>
      <c r="J48" s="17">
        <f t="shared" ref="J48:K48" si="38">J49+J50</f>
        <v>9187702.9813881144</v>
      </c>
      <c r="K48" s="17">
        <f t="shared" si="38"/>
        <v>9219561.6279902384</v>
      </c>
    </row>
    <row r="49" spans="2:22" x14ac:dyDescent="0.2">
      <c r="B49" s="15" t="s">
        <v>26</v>
      </c>
      <c r="C49" s="29">
        <f>'1.1. Central Govt.'!C48+'1.2. Local Govt.'!C48</f>
        <v>4995630.8481311221</v>
      </c>
      <c r="D49" s="29">
        <f>'1.1. Central Govt.'!D48+'1.2. Local Govt.'!D48</f>
        <v>5052932.5214831606</v>
      </c>
      <c r="E49" s="29">
        <f>'1.1. Central Govt.'!E48+'1.2. Local Govt.'!E48</f>
        <v>5206283.9576347619</v>
      </c>
      <c r="F49" s="29">
        <f>'1.1. Central Govt.'!F48+'1.2. Local Govt.'!F48</f>
        <v>5283116.1649079565</v>
      </c>
      <c r="G49" s="29">
        <f>'1.1. Central Govt.'!G48+'1.2. Local Govt.'!G48</f>
        <v>5408479.1818998037</v>
      </c>
      <c r="H49" s="29">
        <f>'1.1. Central Govt.'!H48+'1.2. Local Govt.'!H48</f>
        <v>5462098.1974042794</v>
      </c>
      <c r="I49" s="29">
        <f>'1.1. Central Govt.'!I48+'1.2. Local Govt.'!I48</f>
        <v>5600872.8219722658</v>
      </c>
      <c r="J49" s="29">
        <f>'1.1. Central Govt.'!J48+'1.2. Local Govt.'!J48</f>
        <v>5760047.192507579</v>
      </c>
      <c r="K49" s="29">
        <f>'1.1. Central Govt.'!K48+'1.2. Local Govt.'!K48</f>
        <v>5808742.0355067411</v>
      </c>
      <c r="M49" s="30"/>
      <c r="N49" s="30"/>
    </row>
    <row r="50" spans="2:22" x14ac:dyDescent="0.2">
      <c r="B50" s="15" t="s">
        <v>27</v>
      </c>
      <c r="C50" s="29">
        <f>'1.1. Central Govt.'!C49+'1.2. Local Govt.'!C49</f>
        <v>2933275.7405519639</v>
      </c>
      <c r="D50" s="29">
        <f>'1.1. Central Govt.'!D49+'1.2. Local Govt.'!D49</f>
        <v>2942498.2575818305</v>
      </c>
      <c r="E50" s="29">
        <f>'1.1. Central Govt.'!E49+'1.2. Local Govt.'!E49</f>
        <v>3067356.3437240697</v>
      </c>
      <c r="F50" s="29">
        <f>'1.1. Central Govt.'!F49+'1.2. Local Govt.'!F49</f>
        <v>3051481.5654610414</v>
      </c>
      <c r="G50" s="29">
        <f>'1.1. Central Govt.'!G49+'1.2. Local Govt.'!G49</f>
        <v>3191810.7309032371</v>
      </c>
      <c r="H50" s="29">
        <f>'1.1. Central Govt.'!H49+'1.2. Local Govt.'!H49</f>
        <v>3145550</v>
      </c>
      <c r="I50" s="29">
        <f>'1.1. Central Govt.'!I49+'1.2. Local Govt.'!I49</f>
        <v>3291211.9591187248</v>
      </c>
      <c r="J50" s="29">
        <f>'1.1. Central Govt.'!J49+'1.2. Local Govt.'!J49</f>
        <v>3427655.7888805363</v>
      </c>
      <c r="K50" s="29">
        <f>'1.1. Central Govt.'!K49+'1.2. Local Govt.'!K49</f>
        <v>3410819.5924834977</v>
      </c>
      <c r="M50" s="30"/>
      <c r="N50" s="30"/>
    </row>
    <row r="51" spans="2:22" x14ac:dyDescent="0.2">
      <c r="B51" s="8"/>
      <c r="C51" s="19"/>
      <c r="D51" s="19"/>
      <c r="E51" s="19"/>
      <c r="F51" s="19"/>
      <c r="G51" s="19"/>
      <c r="H51" s="19"/>
      <c r="I51" s="19"/>
      <c r="J51" s="19"/>
      <c r="K51" s="19"/>
    </row>
    <row r="52" spans="2:22" x14ac:dyDescent="0.2">
      <c r="B52" s="20"/>
      <c r="C52" s="21"/>
      <c r="D52" s="21"/>
      <c r="E52" s="21"/>
      <c r="F52" s="21"/>
      <c r="G52" s="21"/>
      <c r="H52" s="12"/>
      <c r="I52" s="12"/>
      <c r="J52" s="12"/>
      <c r="K52" s="12"/>
    </row>
    <row r="53" spans="2:22" x14ac:dyDescent="0.2">
      <c r="B53" s="11" t="s">
        <v>28</v>
      </c>
      <c r="C53" s="22"/>
      <c r="D53" s="22"/>
      <c r="E53" s="22"/>
      <c r="F53" s="22"/>
      <c r="G53" s="21"/>
      <c r="H53" s="12"/>
      <c r="I53" s="12"/>
      <c r="J53" s="12"/>
      <c r="K53" s="12"/>
    </row>
    <row r="54" spans="2:22" x14ac:dyDescent="0.2">
      <c r="B54" s="20" t="s">
        <v>29</v>
      </c>
      <c r="C54" s="34">
        <f>C36</f>
        <v>-9035.5706890000001</v>
      </c>
      <c r="D54" s="34">
        <f t="shared" ref="D54:E54" si="39">D36</f>
        <v>-5579.4450059999999</v>
      </c>
      <c r="E54" s="34">
        <f t="shared" si="39"/>
        <v>-5770.0970139999999</v>
      </c>
      <c r="F54" s="34">
        <f>F36</f>
        <v>-6242.889948</v>
      </c>
      <c r="G54" s="34">
        <f t="shared" ref="G54:I54" si="40">G36</f>
        <v>-8409.9394310000007</v>
      </c>
      <c r="H54" s="34">
        <f t="shared" si="40"/>
        <v>-9111.5599110000003</v>
      </c>
      <c r="I54" s="34">
        <f t="shared" si="40"/>
        <v>-9101.3778409999995</v>
      </c>
      <c r="J54" s="34">
        <f t="shared" ref="J54:K54" si="41">J36</f>
        <v>-12334.028328</v>
      </c>
      <c r="K54" s="34">
        <f t="shared" si="41"/>
        <v>-12621.821715</v>
      </c>
    </row>
    <row r="55" spans="2:22" x14ac:dyDescent="0.2">
      <c r="B55" s="20" t="s">
        <v>30</v>
      </c>
      <c r="C55" s="34">
        <f t="shared" ref="C55:E55" si="42">C37+C39</f>
        <v>100356.9673640282</v>
      </c>
      <c r="D55" s="34">
        <f t="shared" si="42"/>
        <v>106776.03438809782</v>
      </c>
      <c r="E55" s="34">
        <f t="shared" si="42"/>
        <v>112805.80307724826</v>
      </c>
      <c r="F55" s="34">
        <f>F37+F39</f>
        <v>115022.78173113889</v>
      </c>
      <c r="G55" s="34">
        <f t="shared" ref="G55:I55" si="43">G37+G39</f>
        <v>111997.19034980313</v>
      </c>
      <c r="H55" s="34">
        <f t="shared" si="43"/>
        <v>118414.15662535321</v>
      </c>
      <c r="I55" s="34">
        <f t="shared" si="43"/>
        <v>118402.16813955798</v>
      </c>
      <c r="J55" s="34">
        <f t="shared" ref="J55:K55" si="44">J37+J39</f>
        <v>124760.2002524423</v>
      </c>
      <c r="K55" s="34">
        <f t="shared" si="44"/>
        <v>128968.94731047322</v>
      </c>
    </row>
    <row r="56" spans="2:22" x14ac:dyDescent="0.2">
      <c r="B56" s="20"/>
      <c r="C56" s="20"/>
      <c r="D56" s="20"/>
      <c r="E56" s="20"/>
      <c r="F56" s="20"/>
      <c r="G56" s="23"/>
      <c r="H56" s="23"/>
      <c r="I56" s="24"/>
      <c r="J56" s="24"/>
      <c r="K56" s="24"/>
    </row>
    <row r="57" spans="2:22" s="43" customFormat="1" hidden="1" x14ac:dyDescent="0.2">
      <c r="B57" s="42" t="s">
        <v>31</v>
      </c>
      <c r="C57" s="45">
        <f t="shared" ref="C57:F57" si="45">(C45+C46)-C32</f>
        <v>0</v>
      </c>
      <c r="D57" s="45">
        <f t="shared" si="45"/>
        <v>0</v>
      </c>
      <c r="E57" s="45">
        <f t="shared" si="45"/>
        <v>0</v>
      </c>
      <c r="F57" s="45">
        <f t="shared" si="45"/>
        <v>1.8618293106555939E-3</v>
      </c>
      <c r="G57" s="45">
        <f>(G45+G46)-G32</f>
        <v>0</v>
      </c>
      <c r="H57" s="45">
        <f t="shared" ref="H57:J57" si="46">(H45+H46)-H32</f>
        <v>0</v>
      </c>
      <c r="I57" s="45">
        <f t="shared" si="46"/>
        <v>0</v>
      </c>
      <c r="J57" s="45">
        <f t="shared" si="46"/>
        <v>0</v>
      </c>
      <c r="K57" s="45">
        <f t="shared" ref="K57" si="47">(K45+K46)-K32</f>
        <v>0</v>
      </c>
      <c r="L57" s="46"/>
    </row>
    <row r="58" spans="2:22" s="43" customFormat="1" hidden="1" x14ac:dyDescent="0.2">
      <c r="B58" s="42" t="s">
        <v>32</v>
      </c>
      <c r="C58" s="45">
        <f t="shared" ref="C58:F58" si="48">(C46+C45)-C32</f>
        <v>0</v>
      </c>
      <c r="D58" s="45">
        <f t="shared" si="48"/>
        <v>0</v>
      </c>
      <c r="E58" s="45">
        <f t="shared" si="48"/>
        <v>0</v>
      </c>
      <c r="F58" s="45">
        <f t="shared" si="48"/>
        <v>1.8618293106555939E-3</v>
      </c>
      <c r="G58" s="45">
        <f>(G46+G45)-G32</f>
        <v>0</v>
      </c>
      <c r="H58" s="45">
        <f t="shared" ref="H58:J58" si="49">(H46+H45)-H32</f>
        <v>0</v>
      </c>
      <c r="I58" s="45">
        <f t="shared" si="49"/>
        <v>0</v>
      </c>
      <c r="J58" s="45">
        <f t="shared" si="49"/>
        <v>0</v>
      </c>
      <c r="K58" s="45">
        <f t="shared" ref="K58" si="50">(K46+K45)-K32</f>
        <v>0</v>
      </c>
      <c r="L58" s="46"/>
    </row>
    <row r="59" spans="2:22" s="43" customFormat="1" hidden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6"/>
    </row>
    <row r="60" spans="2:22" x14ac:dyDescent="0.2">
      <c r="B60" s="35" t="s">
        <v>33</v>
      </c>
      <c r="C60" s="35"/>
      <c r="D60" s="35"/>
      <c r="E60" s="35"/>
      <c r="F60" s="3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x14ac:dyDescent="0.2">
      <c r="B61" s="35" t="s">
        <v>34</v>
      </c>
      <c r="C61" s="35"/>
      <c r="D61" s="35"/>
      <c r="E61" s="35"/>
      <c r="F61" s="3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2:22" ht="14.5" customHeight="1" x14ac:dyDescent="0.2">
      <c r="B62" s="64" t="s">
        <v>35</v>
      </c>
      <c r="C62" s="64"/>
      <c r="D62" s="64"/>
      <c r="E62" s="64"/>
      <c r="F62" s="64"/>
      <c r="G62" s="64"/>
      <c r="H62" s="64"/>
      <c r="I62" s="64"/>
      <c r="J62" s="64"/>
      <c r="K62" s="5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5" spans="3:11" x14ac:dyDescent="0.2">
      <c r="C65" s="24"/>
      <c r="D65" s="24"/>
      <c r="E65" s="24"/>
      <c r="F65" s="24"/>
      <c r="G65" s="24"/>
      <c r="H65" s="24"/>
      <c r="I65" s="24"/>
      <c r="J65" s="24"/>
      <c r="K65" s="24"/>
    </row>
    <row r="66" spans="3:11" x14ac:dyDescent="0.2">
      <c r="C66" s="24"/>
      <c r="D66" s="24"/>
      <c r="E66" s="24"/>
      <c r="F66" s="24"/>
      <c r="G66" s="24"/>
      <c r="H66" s="24"/>
      <c r="I66" s="24"/>
      <c r="J66" s="24"/>
      <c r="K66" s="24"/>
    </row>
    <row r="68" spans="3:11" x14ac:dyDescent="0.2">
      <c r="C68" s="24"/>
      <c r="D68" s="24"/>
      <c r="E68" s="24"/>
      <c r="F68" s="24"/>
      <c r="G68" s="24"/>
      <c r="H68" s="24"/>
      <c r="I68" s="24"/>
      <c r="J68" s="24"/>
      <c r="K68" s="24"/>
    </row>
    <row r="69" spans="3:11" x14ac:dyDescent="0.2">
      <c r="C69" s="24"/>
      <c r="D69" s="24"/>
      <c r="E69" s="24"/>
      <c r="F69" s="24"/>
      <c r="G69" s="24"/>
      <c r="H69" s="24"/>
      <c r="I69" s="24"/>
      <c r="J69" s="24"/>
      <c r="K69" s="24"/>
    </row>
    <row r="71" spans="3:11" x14ac:dyDescent="0.2">
      <c r="C71" s="40"/>
      <c r="D71" s="40"/>
      <c r="E71" s="40"/>
      <c r="F71" s="40"/>
      <c r="G71" s="40"/>
      <c r="H71" s="40"/>
      <c r="I71" s="40"/>
      <c r="J71" s="40"/>
      <c r="K71" s="40"/>
    </row>
    <row r="72" spans="3:11" x14ac:dyDescent="0.2">
      <c r="C72" s="40"/>
      <c r="D72" s="40"/>
      <c r="E72" s="40"/>
      <c r="F72" s="40"/>
      <c r="G72" s="40"/>
      <c r="H72" s="40"/>
      <c r="I72" s="40"/>
      <c r="J72" s="40"/>
      <c r="K72" s="40"/>
    </row>
    <row r="74" spans="3:11" x14ac:dyDescent="0.2">
      <c r="C74" s="40"/>
      <c r="D74" s="40"/>
      <c r="E74" s="40"/>
      <c r="F74" s="40"/>
      <c r="G74" s="40"/>
      <c r="H74" s="40"/>
      <c r="I74" s="40"/>
      <c r="J74" s="40"/>
      <c r="K74" s="40"/>
    </row>
    <row r="75" spans="3:11" x14ac:dyDescent="0.2">
      <c r="C75" s="40"/>
      <c r="D75" s="40"/>
      <c r="E75" s="40"/>
      <c r="F75" s="40"/>
      <c r="G75" s="40"/>
      <c r="H75" s="40"/>
      <c r="I75" s="40"/>
      <c r="J75" s="40"/>
      <c r="K75" s="40"/>
    </row>
    <row r="77" spans="3:11" x14ac:dyDescent="0.2">
      <c r="C77" s="40"/>
      <c r="D77" s="40"/>
      <c r="E77" s="40"/>
      <c r="F77" s="40"/>
      <c r="G77" s="40"/>
      <c r="H77" s="40"/>
      <c r="I77" s="40"/>
      <c r="J77" s="40"/>
      <c r="K77" s="40"/>
    </row>
  </sheetData>
  <mergeCells count="1">
    <mergeCell ref="B62:J62"/>
  </mergeCells>
  <pageMargins left="0.7" right="0.7" top="0.75" bottom="0.75" header="0.3" footer="0.3"/>
  <pageSetup orientation="portrait" r:id="rId1"/>
  <ignoredErrors>
    <ignoredError sqref="G56:J58 J42:J43 J51:J53 J47 J33:J37 J39 J9:J13 C8:K8 C9:I13 K9:K13 J16:J23 C16:I23 K16:K23 J25:J31 C25:I31 K25:K31 J45:J46 C45:I46 K45:K46 J49:J50 C49:I50 K49:K50 J54:J55 C54:I55 K54:K5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5"/>
  <sheetViews>
    <sheetView zoomScaleNormal="100" workbookViewId="0">
      <selection activeCell="N52" sqref="N52"/>
    </sheetView>
  </sheetViews>
  <sheetFormatPr baseColWidth="10" defaultColWidth="9.1640625" defaultRowHeight="15" x14ac:dyDescent="0.2"/>
  <cols>
    <col min="1" max="1" width="1.5" style="6" customWidth="1"/>
    <col min="2" max="2" width="54.6640625" style="2" customWidth="1"/>
    <col min="3" max="11" width="15.6640625" style="2" customWidth="1"/>
    <col min="12" max="12" width="11.5" style="6" bestFit="1" customWidth="1"/>
    <col min="13" max="16384" width="9.1640625" style="6"/>
  </cols>
  <sheetData>
    <row r="1" spans="2:12" x14ac:dyDescent="0.2">
      <c r="G1" s="3"/>
      <c r="H1" s="3"/>
      <c r="I1" s="4"/>
      <c r="J1" s="4" t="s">
        <v>0</v>
      </c>
      <c r="K1" s="5" t="s">
        <v>1</v>
      </c>
    </row>
    <row r="2" spans="2:12" x14ac:dyDescent="0.2">
      <c r="B2" s="7" t="s">
        <v>36</v>
      </c>
      <c r="C2" s="7"/>
      <c r="D2" s="7"/>
      <c r="E2" s="7"/>
      <c r="F2" s="7"/>
      <c r="G2" s="3"/>
      <c r="H2" s="3"/>
      <c r="I2" s="4"/>
      <c r="J2" s="4" t="s">
        <v>3</v>
      </c>
      <c r="K2" s="5" t="str">
        <f>'1. General Govt'!K2</f>
        <v>Q2 2025</v>
      </c>
    </row>
    <row r="3" spans="2:12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2" x14ac:dyDescent="0.2">
      <c r="B4" s="8"/>
      <c r="C4" s="9" t="s">
        <v>49</v>
      </c>
      <c r="D4" s="9" t="s">
        <v>51</v>
      </c>
      <c r="E4" s="9" t="s">
        <v>55</v>
      </c>
      <c r="F4" s="9" t="s">
        <v>58</v>
      </c>
      <c r="G4" s="9" t="s">
        <v>60</v>
      </c>
      <c r="H4" s="9" t="s">
        <v>64</v>
      </c>
      <c r="I4" s="63" t="s">
        <v>76</v>
      </c>
      <c r="J4" s="9" t="s">
        <v>68</v>
      </c>
      <c r="K4" s="9" t="s">
        <v>72</v>
      </c>
    </row>
    <row r="5" spans="2:12" x14ac:dyDescent="0.2">
      <c r="B5" s="7" t="s">
        <v>37</v>
      </c>
      <c r="C5" s="7"/>
      <c r="D5" s="7"/>
      <c r="E5" s="10"/>
      <c r="F5" s="10"/>
      <c r="G5" s="10"/>
      <c r="H5" s="10"/>
      <c r="I5" s="10"/>
      <c r="J5" s="10"/>
      <c r="K5" s="10"/>
    </row>
    <row r="6" spans="2:12" x14ac:dyDescent="0.2">
      <c r="B6" s="11" t="s">
        <v>8</v>
      </c>
      <c r="C6" s="11"/>
      <c r="D6" s="11"/>
      <c r="E6" s="12"/>
      <c r="F6" s="12"/>
      <c r="G6" s="12"/>
      <c r="H6" s="12"/>
      <c r="I6" s="12"/>
      <c r="J6" s="12"/>
      <c r="K6" s="12"/>
    </row>
    <row r="7" spans="2:12" x14ac:dyDescent="0.2">
      <c r="B7" s="13" t="s">
        <v>9</v>
      </c>
      <c r="C7" s="14">
        <f t="shared" ref="C7:F7" si="0">SUM(C8:C9)+SUM(C11:C13)</f>
        <v>41830</v>
      </c>
      <c r="D7" s="14">
        <f t="shared" si="0"/>
        <v>31850</v>
      </c>
      <c r="E7" s="14">
        <f t="shared" si="0"/>
        <v>31412</v>
      </c>
      <c r="F7" s="14">
        <f t="shared" si="0"/>
        <v>38660</v>
      </c>
      <c r="G7" s="14">
        <f t="shared" ref="G7" si="1">SUM(G8:G9)+SUM(G11:G13)</f>
        <v>43643.3</v>
      </c>
      <c r="H7" s="14">
        <f t="shared" ref="H7" si="2">SUM(H8:H9)+SUM(H11:H13)</f>
        <v>48113.3</v>
      </c>
      <c r="I7" s="14">
        <f t="shared" ref="I7:J7" si="3">SUM(I8:I9)+SUM(I11:I13)</f>
        <v>62418.3</v>
      </c>
      <c r="J7" s="14">
        <f t="shared" si="3"/>
        <v>78884</v>
      </c>
      <c r="K7" s="14">
        <f t="shared" ref="K7" si="4">SUM(K8:K9)+SUM(K11:K13)</f>
        <v>79750</v>
      </c>
    </row>
    <row r="8" spans="2:12" x14ac:dyDescent="0.2">
      <c r="B8" s="15" t="s">
        <v>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2:12" x14ac:dyDescent="0.2">
      <c r="B9" s="15" t="s">
        <v>11</v>
      </c>
      <c r="C9" s="1">
        <v>41830</v>
      </c>
      <c r="D9" s="1">
        <v>31850</v>
      </c>
      <c r="E9" s="1">
        <v>31412</v>
      </c>
      <c r="F9" s="1">
        <v>38660</v>
      </c>
      <c r="G9" s="1">
        <v>43643.3</v>
      </c>
      <c r="H9" s="1">
        <v>48113.3</v>
      </c>
      <c r="I9" s="1">
        <v>62418.3</v>
      </c>
      <c r="J9" s="1">
        <f>78884000000000/1000000000</f>
        <v>78884</v>
      </c>
      <c r="K9" s="1">
        <v>79750</v>
      </c>
      <c r="L9" s="57"/>
    </row>
    <row r="10" spans="2:12" x14ac:dyDescent="0.2">
      <c r="B10" s="37" t="s">
        <v>12</v>
      </c>
      <c r="C10" s="32">
        <v>-870.90487900000005</v>
      </c>
      <c r="D10" s="32">
        <v>-612.26369999999997</v>
      </c>
      <c r="E10" s="32">
        <v>-467.65058499999998</v>
      </c>
      <c r="F10" s="32">
        <v>-1056.67419</v>
      </c>
      <c r="G10" s="32">
        <v>-1281.831244</v>
      </c>
      <c r="H10" s="32">
        <v>-1123.9928910000001</v>
      </c>
      <c r="I10" s="32">
        <v>-1566.6576749999999</v>
      </c>
      <c r="J10" s="32">
        <v>-2026.297525</v>
      </c>
      <c r="K10" s="32">
        <v>-1780.661977</v>
      </c>
      <c r="L10" s="57"/>
    </row>
    <row r="11" spans="2:12" x14ac:dyDescent="0.2">
      <c r="B11" s="15" t="s">
        <v>13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57"/>
    </row>
    <row r="12" spans="2:12" x14ac:dyDescent="0.2">
      <c r="B12" s="15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57"/>
    </row>
    <row r="13" spans="2:12" x14ac:dyDescent="0.2">
      <c r="B13" s="15" t="s">
        <v>15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57"/>
    </row>
    <row r="14" spans="2:12" x14ac:dyDescent="0.2">
      <c r="B14" s="13" t="s">
        <v>16</v>
      </c>
      <c r="C14" s="14">
        <f t="shared" ref="C14:H14" si="5">C15+C24</f>
        <v>7808812.42454297</v>
      </c>
      <c r="D14" s="14">
        <f t="shared" si="5"/>
        <v>7887769.6114695314</v>
      </c>
      <c r="E14" s="14">
        <f t="shared" si="5"/>
        <v>8159786.6497236537</v>
      </c>
      <c r="F14" s="14">
        <f t="shared" si="5"/>
        <v>8223439.2775647473</v>
      </c>
      <c r="G14" s="14">
        <f t="shared" si="5"/>
        <v>8476848.0764218569</v>
      </c>
      <c r="H14" s="14">
        <f t="shared" si="5"/>
        <v>8482079.6903016139</v>
      </c>
      <c r="I14" s="14">
        <f t="shared" ref="I14:J14" si="6">I15+I24</f>
        <v>8750482.7771379203</v>
      </c>
      <c r="J14" s="14">
        <f t="shared" si="6"/>
        <v>9028783.5360140819</v>
      </c>
      <c r="K14" s="14">
        <f t="shared" ref="K14" si="7">K15+K24</f>
        <v>9058588.0610755496</v>
      </c>
      <c r="L14" s="57"/>
    </row>
    <row r="15" spans="2:12" x14ac:dyDescent="0.2">
      <c r="B15" s="13" t="s">
        <v>17</v>
      </c>
      <c r="C15" s="14">
        <f t="shared" ref="C15:H15" si="8">SUM(C16:C17)+SUM(C22:C23)+C20</f>
        <v>596248.36125856149</v>
      </c>
      <c r="D15" s="14">
        <f t="shared" si="8"/>
        <v>596945.34928883472</v>
      </c>
      <c r="E15" s="14">
        <f t="shared" si="8"/>
        <v>638823.90608747117</v>
      </c>
      <c r="F15" s="14">
        <f t="shared" si="8"/>
        <v>538188.14838845236</v>
      </c>
      <c r="G15" s="14">
        <f t="shared" si="8"/>
        <v>680353.71057245962</v>
      </c>
      <c r="H15" s="14">
        <f t="shared" si="8"/>
        <v>728738.96636920504</v>
      </c>
      <c r="I15" s="14">
        <f t="shared" ref="I15:J15" si="9">SUM(I16:I17)+SUM(I22:I23)+I20</f>
        <v>786566.43644146598</v>
      </c>
      <c r="J15" s="14">
        <f t="shared" si="9"/>
        <v>814851.18838257703</v>
      </c>
      <c r="K15" s="14">
        <f t="shared" ref="K15" si="10">SUM(K16:K17)+SUM(K22:K23)+K20</f>
        <v>767105.58363082353</v>
      </c>
      <c r="L15" s="57"/>
    </row>
    <row r="16" spans="2:12" x14ac:dyDescent="0.2">
      <c r="B16" s="15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/>
      <c r="K16" s="1">
        <v>0</v>
      </c>
      <c r="L16" s="57"/>
    </row>
    <row r="17" spans="2:12" x14ac:dyDescent="0.2">
      <c r="B17" s="15" t="s">
        <v>11</v>
      </c>
      <c r="C17" s="1">
        <v>510612.79041952902</v>
      </c>
      <c r="D17" s="1">
        <v>507162.91551900801</v>
      </c>
      <c r="E17" s="1">
        <v>546991.01666950504</v>
      </c>
      <c r="F17" s="1">
        <v>441366.35973210802</v>
      </c>
      <c r="G17" s="1">
        <v>580881.57872842997</v>
      </c>
      <c r="H17" s="1">
        <v>627516.28522071405</v>
      </c>
      <c r="I17" s="1">
        <v>687017.166440462</v>
      </c>
      <c r="J17" s="1">
        <v>710708.90956769604</v>
      </c>
      <c r="K17" s="1">
        <v>662887.08915538504</v>
      </c>
      <c r="L17" s="57"/>
    </row>
    <row r="18" spans="2:12" x14ac:dyDescent="0.2">
      <c r="B18" s="37" t="s">
        <v>12</v>
      </c>
      <c r="C18" s="32">
        <v>483.18140699999998</v>
      </c>
      <c r="D18" s="32">
        <v>-161.06289000000001</v>
      </c>
      <c r="E18" s="32">
        <v>71.690105000000003</v>
      </c>
      <c r="F18" s="32">
        <v>3.0749930000000001</v>
      </c>
      <c r="G18" s="32">
        <v>-120.006028</v>
      </c>
      <c r="H18" s="32">
        <v>-589.994328</v>
      </c>
      <c r="I18" s="32">
        <v>-620.14423699999998</v>
      </c>
      <c r="J18" s="32">
        <v>-418.80858799999999</v>
      </c>
      <c r="K18" s="32">
        <v>-108.04254299999999</v>
      </c>
      <c r="L18" s="57"/>
    </row>
    <row r="19" spans="2:12" x14ac:dyDescent="0.2">
      <c r="B19" s="37" t="s">
        <v>18</v>
      </c>
      <c r="C19" s="32">
        <v>96597.343286258241</v>
      </c>
      <c r="D19" s="32">
        <v>98269.567106251183</v>
      </c>
      <c r="E19" s="32">
        <v>98115.043145096221</v>
      </c>
      <c r="F19" s="32">
        <v>106784.33161354144</v>
      </c>
      <c r="G19" s="32">
        <v>100687.6648050752</v>
      </c>
      <c r="H19" s="32">
        <v>107915.88523589421</v>
      </c>
      <c r="I19" s="32">
        <v>107929.41065640497</v>
      </c>
      <c r="J19" s="32">
        <f>113940452317350/1000000000</f>
        <v>113940.45231735001</v>
      </c>
      <c r="K19" s="32">
        <v>117631.28614231595</v>
      </c>
      <c r="L19" s="57"/>
    </row>
    <row r="20" spans="2:12" x14ac:dyDescent="0.2">
      <c r="B20" s="15" t="s">
        <v>13</v>
      </c>
      <c r="C20" s="1">
        <v>85635.570839032516</v>
      </c>
      <c r="D20" s="1">
        <v>89782.433769826777</v>
      </c>
      <c r="E20" s="1">
        <v>91832.889417966158</v>
      </c>
      <c r="F20" s="1">
        <v>96821.788656344317</v>
      </c>
      <c r="G20" s="1">
        <v>99472.131844029645</v>
      </c>
      <c r="H20" s="1">
        <v>101222.681148491</v>
      </c>
      <c r="I20" s="1">
        <v>99549.270001003941</v>
      </c>
      <c r="J20" s="1">
        <f>104142278814881/1000000000</f>
        <v>104142.27881488101</v>
      </c>
      <c r="K20" s="1">
        <v>104218.49447543843</v>
      </c>
      <c r="L20" s="57"/>
    </row>
    <row r="21" spans="2:12" x14ac:dyDescent="0.2">
      <c r="B21" s="37" t="s">
        <v>18</v>
      </c>
      <c r="C21" s="32">
        <v>3227.7995647905773</v>
      </c>
      <c r="D21" s="32">
        <v>7948.9754247319997</v>
      </c>
      <c r="E21" s="32">
        <v>14421.919967986034</v>
      </c>
      <c r="F21" s="32">
        <v>7751.0274542434545</v>
      </c>
      <c r="G21" s="32">
        <v>10916.649911759941</v>
      </c>
      <c r="H21" s="32">
        <v>10140.238393586</v>
      </c>
      <c r="I21" s="32">
        <v>10114.892784112011</v>
      </c>
      <c r="J21" s="32">
        <f>10540798527645.3/1000000000</f>
        <v>10540.7985276453</v>
      </c>
      <c r="K21" s="32">
        <v>11029.866409657265</v>
      </c>
      <c r="L21" s="57"/>
    </row>
    <row r="22" spans="2:12" x14ac:dyDescent="0.2">
      <c r="B22" s="15" t="s">
        <v>14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57"/>
    </row>
    <row r="23" spans="2:12" x14ac:dyDescent="0.2">
      <c r="B23" s="15" t="s">
        <v>15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57"/>
    </row>
    <row r="24" spans="2:12" x14ac:dyDescent="0.2">
      <c r="B24" s="13" t="s">
        <v>19</v>
      </c>
      <c r="C24" s="14">
        <f t="shared" ref="C24:H24" si="11">SUM(C25:C27)+SUM(C29:C31)</f>
        <v>7212564.0632844083</v>
      </c>
      <c r="D24" s="14">
        <f t="shared" si="11"/>
        <v>7290824.2621806962</v>
      </c>
      <c r="E24" s="14">
        <f t="shared" si="11"/>
        <v>7520962.7436361825</v>
      </c>
      <c r="F24" s="14">
        <f t="shared" si="11"/>
        <v>7685251.1291762954</v>
      </c>
      <c r="G24" s="14">
        <f t="shared" si="11"/>
        <v>7796494.3658493971</v>
      </c>
      <c r="H24" s="14">
        <f t="shared" si="11"/>
        <v>7753340.7239324087</v>
      </c>
      <c r="I24" s="14">
        <f t="shared" ref="I24:J24" si="12">SUM(I25:I27)+SUM(I29:I31)</f>
        <v>7963916.340696455</v>
      </c>
      <c r="J24" s="14">
        <f t="shared" si="12"/>
        <v>8213932.3476315048</v>
      </c>
      <c r="K24" s="14">
        <f t="shared" ref="K24" si="13">SUM(K25:K27)+SUM(K29:K31)</f>
        <v>8291482.477444727</v>
      </c>
      <c r="L24" s="57"/>
    </row>
    <row r="25" spans="2:12" x14ac:dyDescent="0.2">
      <c r="B25" s="15" t="s">
        <v>20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57"/>
    </row>
    <row r="26" spans="2:12" x14ac:dyDescent="0.2">
      <c r="B26" s="15" t="s">
        <v>10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57"/>
    </row>
    <row r="27" spans="2:12" x14ac:dyDescent="0.2">
      <c r="B27" s="15" t="s">
        <v>11</v>
      </c>
      <c r="C27" s="1">
        <v>6397656.3906353284</v>
      </c>
      <c r="D27" s="1">
        <v>6470982.3832892627</v>
      </c>
      <c r="E27" s="1">
        <v>6603133.3916918673</v>
      </c>
      <c r="F27" s="1">
        <v>6794923.132450724</v>
      </c>
      <c r="G27" s="1">
        <v>6808587.6225288976</v>
      </c>
      <c r="H27" s="1">
        <v>6807884.6604223829</v>
      </c>
      <c r="I27" s="1">
        <v>6976297.472098005</v>
      </c>
      <c r="J27" s="1">
        <f>7181002447304510/1000000000</f>
        <v>7181002.4473045096</v>
      </c>
      <c r="K27" s="1">
        <v>7238229.2814645134</v>
      </c>
      <c r="L27" s="57"/>
    </row>
    <row r="28" spans="2:12" x14ac:dyDescent="0.2">
      <c r="B28" s="37" t="s">
        <v>12</v>
      </c>
      <c r="C28" s="32">
        <v>-8647.8472170000005</v>
      </c>
      <c r="D28" s="32">
        <v>-4806.1184160000003</v>
      </c>
      <c r="E28" s="32">
        <v>-5374.1365340000002</v>
      </c>
      <c r="F28" s="32">
        <v>-5189.2907510000005</v>
      </c>
      <c r="G28" s="32">
        <v>-7008.102159</v>
      </c>
      <c r="H28" s="32">
        <v>-7397.5726919999997</v>
      </c>
      <c r="I28" s="32">
        <v>-6914.5759289999996</v>
      </c>
      <c r="J28" s="32">
        <v>-9888.9222150000005</v>
      </c>
      <c r="K28" s="32">
        <v>-10733.117195000001</v>
      </c>
      <c r="L28" s="57"/>
    </row>
    <row r="29" spans="2:12" x14ac:dyDescent="0.2">
      <c r="B29" s="15" t="s">
        <v>13</v>
      </c>
      <c r="C29" s="1">
        <v>814907.67264907947</v>
      </c>
      <c r="D29" s="1">
        <v>819841.87889143382</v>
      </c>
      <c r="E29" s="1">
        <v>917829.35194431525</v>
      </c>
      <c r="F29" s="1">
        <v>890327.99672557146</v>
      </c>
      <c r="G29" s="1">
        <v>987906.74332049978</v>
      </c>
      <c r="H29" s="1">
        <v>945456.06351002597</v>
      </c>
      <c r="I29" s="1">
        <v>987618.86859844998</v>
      </c>
      <c r="J29" s="1">
        <v>1032929.9003269952</v>
      </c>
      <c r="K29" s="1">
        <v>1053253.1959802136</v>
      </c>
      <c r="L29" s="57"/>
    </row>
    <row r="30" spans="2:12" x14ac:dyDescent="0.2">
      <c r="B30" s="15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57"/>
    </row>
    <row r="31" spans="2:12" x14ac:dyDescent="0.2">
      <c r="B31" s="15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57"/>
    </row>
    <row r="32" spans="2:12" x14ac:dyDescent="0.2">
      <c r="B32" s="13" t="s">
        <v>21</v>
      </c>
      <c r="C32" s="16">
        <f t="shared" ref="C32:F32" si="14">SUM(C33:C35)+C38+SUM(C40:C41)</f>
        <v>7850642.4245429691</v>
      </c>
      <c r="D32" s="16">
        <f t="shared" si="14"/>
        <v>7919619.6114695314</v>
      </c>
      <c r="E32" s="16">
        <f t="shared" si="14"/>
        <v>8191198.6497236537</v>
      </c>
      <c r="F32" s="16">
        <f t="shared" si="14"/>
        <v>8262099.2775647482</v>
      </c>
      <c r="G32" s="16">
        <f t="shared" ref="G32" si="15">SUM(G33:G35)+G38+SUM(G40:G41)</f>
        <v>8520491.3764218576</v>
      </c>
      <c r="H32" s="16">
        <f t="shared" ref="H32" si="16">SUM(H33:H35)+H38+SUM(H40:H41)</f>
        <v>8530192.9903016146</v>
      </c>
      <c r="I32" s="16">
        <f t="shared" ref="I32:J32" si="17">SUM(I33:I35)+I38+SUM(I40:I41)</f>
        <v>8812901.077137921</v>
      </c>
      <c r="J32" s="16">
        <f t="shared" si="17"/>
        <v>9107667.5360140819</v>
      </c>
      <c r="K32" s="16">
        <f t="shared" ref="K32" si="18">SUM(K33:K35)+K38+SUM(K40:K41)</f>
        <v>9138338.0610755514</v>
      </c>
      <c r="L32" s="57"/>
    </row>
    <row r="33" spans="2:12" x14ac:dyDescent="0.2">
      <c r="B33" s="15" t="s">
        <v>20</v>
      </c>
      <c r="C33" s="28">
        <f t="shared" ref="C33:H33" si="19">C25</f>
        <v>0</v>
      </c>
      <c r="D33" s="28">
        <f t="shared" si="19"/>
        <v>0</v>
      </c>
      <c r="E33" s="28">
        <f t="shared" si="19"/>
        <v>0</v>
      </c>
      <c r="F33" s="28">
        <f t="shared" si="19"/>
        <v>0</v>
      </c>
      <c r="G33" s="28">
        <f t="shared" si="19"/>
        <v>0</v>
      </c>
      <c r="H33" s="28">
        <f t="shared" si="19"/>
        <v>0</v>
      </c>
      <c r="I33" s="28">
        <f t="shared" ref="I33:J33" si="20">I25</f>
        <v>0</v>
      </c>
      <c r="J33" s="28">
        <f t="shared" si="20"/>
        <v>0</v>
      </c>
      <c r="K33" s="28">
        <f t="shared" ref="K33" si="21">K25</f>
        <v>0</v>
      </c>
      <c r="L33" s="57"/>
    </row>
    <row r="34" spans="2:12" x14ac:dyDescent="0.2">
      <c r="B34" s="15" t="s">
        <v>10</v>
      </c>
      <c r="C34" s="28">
        <f t="shared" ref="C34:H34" si="22">C8+C16+C26</f>
        <v>0</v>
      </c>
      <c r="D34" s="28">
        <f t="shared" si="22"/>
        <v>0</v>
      </c>
      <c r="E34" s="28">
        <f t="shared" si="22"/>
        <v>0</v>
      </c>
      <c r="F34" s="28">
        <f t="shared" si="22"/>
        <v>0</v>
      </c>
      <c r="G34" s="28">
        <f t="shared" si="22"/>
        <v>0</v>
      </c>
      <c r="H34" s="28">
        <f t="shared" si="22"/>
        <v>0</v>
      </c>
      <c r="I34" s="28">
        <f t="shared" ref="I34:J36" si="23">I8+I16+I26</f>
        <v>0</v>
      </c>
      <c r="J34" s="28">
        <f t="shared" si="23"/>
        <v>0</v>
      </c>
      <c r="K34" s="28">
        <f t="shared" ref="K34" si="24">K8+K16+K26</f>
        <v>0</v>
      </c>
      <c r="L34" s="57"/>
    </row>
    <row r="35" spans="2:12" x14ac:dyDescent="0.2">
      <c r="B35" s="15" t="s">
        <v>11</v>
      </c>
      <c r="C35" s="28">
        <f t="shared" ref="C35:H35" si="25">C9+C17+C27</f>
        <v>6950099.1810548576</v>
      </c>
      <c r="D35" s="28">
        <f t="shared" si="25"/>
        <v>7009995.2988082711</v>
      </c>
      <c r="E35" s="28">
        <f t="shared" si="25"/>
        <v>7181536.4083613725</v>
      </c>
      <c r="F35" s="28">
        <f t="shared" si="25"/>
        <v>7274949.4921828322</v>
      </c>
      <c r="G35" s="28">
        <f t="shared" si="25"/>
        <v>7433112.5012573274</v>
      </c>
      <c r="H35" s="28">
        <f t="shared" si="25"/>
        <v>7483514.245643097</v>
      </c>
      <c r="I35" s="28">
        <f t="shared" si="23"/>
        <v>7725732.9385384675</v>
      </c>
      <c r="J35" s="28">
        <f t="shared" si="23"/>
        <v>7970595.3568722056</v>
      </c>
      <c r="K35" s="28">
        <f t="shared" ref="K35" si="26">K9+K17+K27</f>
        <v>7980866.3706198987</v>
      </c>
      <c r="L35" s="57"/>
    </row>
    <row r="36" spans="2:12" x14ac:dyDescent="0.2">
      <c r="B36" s="37" t="s">
        <v>12</v>
      </c>
      <c r="C36" s="38">
        <f t="shared" ref="C36:H36" si="27">C10+C18+C28</f>
        <v>-9035.5706890000001</v>
      </c>
      <c r="D36" s="38">
        <f t="shared" si="27"/>
        <v>-5579.4450059999999</v>
      </c>
      <c r="E36" s="38">
        <f t="shared" si="27"/>
        <v>-5770.0970139999999</v>
      </c>
      <c r="F36" s="38">
        <f t="shared" si="27"/>
        <v>-6242.889948</v>
      </c>
      <c r="G36" s="38">
        <f t="shared" si="27"/>
        <v>-8409.9394310000007</v>
      </c>
      <c r="H36" s="38">
        <f t="shared" si="27"/>
        <v>-9111.5599110000003</v>
      </c>
      <c r="I36" s="38">
        <f t="shared" si="23"/>
        <v>-9101.3778409999995</v>
      </c>
      <c r="J36" s="38">
        <f t="shared" si="23"/>
        <v>-12334.028328</v>
      </c>
      <c r="K36" s="38">
        <f t="shared" ref="K36" si="28">K10+K18+K28</f>
        <v>-12621.821715</v>
      </c>
      <c r="L36" s="57"/>
    </row>
    <row r="37" spans="2:12" x14ac:dyDescent="0.2">
      <c r="B37" s="37" t="s">
        <v>18</v>
      </c>
      <c r="C37" s="38">
        <f t="shared" ref="C37:H37" si="29">C19</f>
        <v>96597.343286258241</v>
      </c>
      <c r="D37" s="38">
        <f t="shared" si="29"/>
        <v>98269.567106251183</v>
      </c>
      <c r="E37" s="38">
        <f t="shared" si="29"/>
        <v>98115.043145096221</v>
      </c>
      <c r="F37" s="38">
        <f t="shared" si="29"/>
        <v>106784.33161354144</v>
      </c>
      <c r="G37" s="38">
        <f t="shared" si="29"/>
        <v>100687.6648050752</v>
      </c>
      <c r="H37" s="38">
        <f t="shared" si="29"/>
        <v>107915.88523589421</v>
      </c>
      <c r="I37" s="38">
        <f t="shared" ref="I37:J37" si="30">I19</f>
        <v>107929.41065640497</v>
      </c>
      <c r="J37" s="38">
        <f t="shared" si="30"/>
        <v>113940.45231735001</v>
      </c>
      <c r="K37" s="38">
        <f t="shared" ref="K37" si="31">K19</f>
        <v>117631.28614231595</v>
      </c>
      <c r="L37" s="57"/>
    </row>
    <row r="38" spans="2:12" x14ac:dyDescent="0.2">
      <c r="B38" s="15" t="s">
        <v>13</v>
      </c>
      <c r="C38" s="28">
        <f t="shared" ref="C38:H38" si="32">C11+C20+C29</f>
        <v>900543.243488112</v>
      </c>
      <c r="D38" s="28">
        <f t="shared" si="32"/>
        <v>909624.3126612606</v>
      </c>
      <c r="E38" s="28">
        <f t="shared" si="32"/>
        <v>1009662.2413622814</v>
      </c>
      <c r="F38" s="28">
        <f t="shared" si="32"/>
        <v>987149.78538191575</v>
      </c>
      <c r="G38" s="28">
        <f t="shared" si="32"/>
        <v>1087378.8751645293</v>
      </c>
      <c r="H38" s="28">
        <f t="shared" si="32"/>
        <v>1046678.744658517</v>
      </c>
      <c r="I38" s="28">
        <f t="shared" ref="I38" si="33">I11+I20+I29</f>
        <v>1087168.138599454</v>
      </c>
      <c r="J38" s="28">
        <f>J11+J20+J29</f>
        <v>1137072.1791418763</v>
      </c>
      <c r="K38" s="28">
        <f>K11+K20+K29</f>
        <v>1157471.6904556521</v>
      </c>
      <c r="L38" s="57"/>
    </row>
    <row r="39" spans="2:12" x14ac:dyDescent="0.2">
      <c r="B39" s="37" t="s">
        <v>18</v>
      </c>
      <c r="C39" s="38">
        <f t="shared" ref="C39:H39" si="34">C21</f>
        <v>3227.7995647905773</v>
      </c>
      <c r="D39" s="38">
        <f t="shared" si="34"/>
        <v>7948.9754247319997</v>
      </c>
      <c r="E39" s="38">
        <f t="shared" si="34"/>
        <v>14421.919967986034</v>
      </c>
      <c r="F39" s="38">
        <f t="shared" si="34"/>
        <v>7751.0274542434545</v>
      </c>
      <c r="G39" s="38">
        <f t="shared" si="34"/>
        <v>10916.649911759941</v>
      </c>
      <c r="H39" s="38">
        <f t="shared" si="34"/>
        <v>10140.238393586</v>
      </c>
      <c r="I39" s="38">
        <f t="shared" ref="I39:J39" si="35">I21</f>
        <v>10114.892784112011</v>
      </c>
      <c r="J39" s="38">
        <f t="shared" si="35"/>
        <v>10540.7985276453</v>
      </c>
      <c r="K39" s="38">
        <f t="shared" ref="K39" si="36">K21</f>
        <v>11029.866409657265</v>
      </c>
      <c r="L39" s="57"/>
    </row>
    <row r="40" spans="2:12" x14ac:dyDescent="0.2">
      <c r="B40" s="15" t="s">
        <v>14</v>
      </c>
      <c r="C40" s="28">
        <f t="shared" ref="C40:H40" si="37">C12+C22+C30</f>
        <v>0</v>
      </c>
      <c r="D40" s="28">
        <f t="shared" si="37"/>
        <v>0</v>
      </c>
      <c r="E40" s="28">
        <f t="shared" si="37"/>
        <v>0</v>
      </c>
      <c r="F40" s="28">
        <f t="shared" si="37"/>
        <v>0</v>
      </c>
      <c r="G40" s="28">
        <f t="shared" si="37"/>
        <v>0</v>
      </c>
      <c r="H40" s="28">
        <f t="shared" si="37"/>
        <v>0</v>
      </c>
      <c r="I40" s="28">
        <f t="shared" ref="I40:J41" si="38">I12+I22+I30</f>
        <v>0</v>
      </c>
      <c r="J40" s="28">
        <f t="shared" si="38"/>
        <v>0</v>
      </c>
      <c r="K40" s="28">
        <f t="shared" ref="K40" si="39">K12+K22+K30</f>
        <v>0</v>
      </c>
      <c r="L40" s="57"/>
    </row>
    <row r="41" spans="2:12" x14ac:dyDescent="0.2">
      <c r="B41" s="15" t="s">
        <v>15</v>
      </c>
      <c r="C41" s="28">
        <f t="shared" ref="C41:H41" si="40">C13+C23+C31</f>
        <v>0</v>
      </c>
      <c r="D41" s="28">
        <f t="shared" si="40"/>
        <v>0</v>
      </c>
      <c r="E41" s="28">
        <f t="shared" si="40"/>
        <v>0</v>
      </c>
      <c r="F41" s="28">
        <f t="shared" si="40"/>
        <v>0</v>
      </c>
      <c r="G41" s="28">
        <f t="shared" si="40"/>
        <v>0</v>
      </c>
      <c r="H41" s="28">
        <f t="shared" si="40"/>
        <v>0</v>
      </c>
      <c r="I41" s="28">
        <f t="shared" si="38"/>
        <v>0</v>
      </c>
      <c r="J41" s="28">
        <f t="shared" si="38"/>
        <v>0</v>
      </c>
      <c r="K41" s="28">
        <f t="shared" ref="K41" si="41">K13+K23+K31</f>
        <v>0</v>
      </c>
      <c r="L41" s="57"/>
    </row>
    <row r="42" spans="2:12" x14ac:dyDescent="0.2">
      <c r="B42" s="15"/>
      <c r="C42" s="17"/>
      <c r="D42" s="17"/>
      <c r="E42" s="17"/>
      <c r="F42" s="17"/>
      <c r="G42" s="17"/>
      <c r="H42" s="17"/>
      <c r="I42" s="17"/>
      <c r="J42" s="17"/>
      <c r="K42" s="17"/>
    </row>
    <row r="43" spans="2:12" x14ac:dyDescent="0.2">
      <c r="B43" s="18" t="s">
        <v>22</v>
      </c>
      <c r="C43" s="17">
        <f t="shared" ref="C43:H43" si="42">C44+C45</f>
        <v>7850642.4245429691</v>
      </c>
      <c r="D43" s="17">
        <f t="shared" si="42"/>
        <v>7919619.6114695296</v>
      </c>
      <c r="E43" s="17">
        <f t="shared" si="42"/>
        <v>8191198.6497236546</v>
      </c>
      <c r="F43" s="17">
        <f t="shared" si="42"/>
        <v>8262099.2794265784</v>
      </c>
      <c r="G43" s="17">
        <f t="shared" si="42"/>
        <v>8520491.3764218576</v>
      </c>
      <c r="H43" s="17">
        <f t="shared" si="42"/>
        <v>8530192.9903016128</v>
      </c>
      <c r="I43" s="17">
        <f t="shared" ref="I43:J43" si="43">I44+I45</f>
        <v>8812901.077137921</v>
      </c>
      <c r="J43" s="17">
        <f t="shared" si="43"/>
        <v>9107667.5360140707</v>
      </c>
      <c r="K43" s="17">
        <f t="shared" ref="K43" si="44">K44+K45</f>
        <v>9138338.0610755496</v>
      </c>
    </row>
    <row r="44" spans="2:12" x14ac:dyDescent="0.2">
      <c r="B44" s="15" t="s">
        <v>23</v>
      </c>
      <c r="C44" s="29">
        <v>5657836.2997428849</v>
      </c>
      <c r="D44" s="29">
        <v>5690319.8387743197</v>
      </c>
      <c r="E44" s="29">
        <v>5845189.9244758021</v>
      </c>
      <c r="F44" s="29">
        <v>5908758.8608441753</v>
      </c>
      <c r="G44" s="29">
        <v>6020607.3563810419</v>
      </c>
      <c r="H44" s="29">
        <v>6146073.245643097</v>
      </c>
      <c r="I44" s="29">
        <v>6278785.0599027378</v>
      </c>
      <c r="J44" s="29">
        <f>6464133774396830/1000000000</f>
        <v>6464133.7743968302</v>
      </c>
      <c r="K44" s="29">
        <v>6555237.8357802099</v>
      </c>
      <c r="L44" s="57"/>
    </row>
    <row r="45" spans="2:12" x14ac:dyDescent="0.2">
      <c r="B45" s="15" t="s">
        <v>24</v>
      </c>
      <c r="C45" s="29">
        <v>2192806.1248000842</v>
      </c>
      <c r="D45" s="29">
        <v>2229299.7726952103</v>
      </c>
      <c r="E45" s="29">
        <v>2346008.725247852</v>
      </c>
      <c r="F45" s="29">
        <v>2353340.4185824026</v>
      </c>
      <c r="G45" s="29">
        <v>2499884.0200408157</v>
      </c>
      <c r="H45" s="29">
        <v>2384119.7446585167</v>
      </c>
      <c r="I45" s="29">
        <v>2534116.0172351832</v>
      </c>
      <c r="J45" s="29">
        <f>2643533761617240/1000000000</f>
        <v>2643533.76161724</v>
      </c>
      <c r="K45" s="29">
        <v>2583100.2252953402</v>
      </c>
      <c r="L45" s="57"/>
    </row>
    <row r="46" spans="2:12" x14ac:dyDescent="0.2">
      <c r="B46" s="15"/>
      <c r="C46" s="17"/>
      <c r="D46" s="17"/>
      <c r="E46" s="17"/>
      <c r="F46" s="17"/>
      <c r="G46" s="17"/>
      <c r="H46" s="17"/>
      <c r="I46" s="17"/>
      <c r="J46" s="17"/>
      <c r="K46" s="17"/>
    </row>
    <row r="47" spans="2:12" x14ac:dyDescent="0.2">
      <c r="B47" s="11" t="s">
        <v>25</v>
      </c>
      <c r="C47" s="17">
        <f t="shared" ref="C47:H47" si="45">C48+C49</f>
        <v>7850642.4245429691</v>
      </c>
      <c r="D47" s="17">
        <f t="shared" si="45"/>
        <v>7919619.6114695258</v>
      </c>
      <c r="E47" s="17">
        <f t="shared" si="45"/>
        <v>8191198.6497236528</v>
      </c>
      <c r="F47" s="17">
        <f t="shared" si="45"/>
        <v>8262099.2794265775</v>
      </c>
      <c r="G47" s="17">
        <f t="shared" si="45"/>
        <v>8520491.3764218576</v>
      </c>
      <c r="H47" s="17">
        <f t="shared" si="45"/>
        <v>8530192.9903016128</v>
      </c>
      <c r="I47" s="17">
        <f t="shared" ref="I47:J47" si="46">I48+I49</f>
        <v>8812901.077137921</v>
      </c>
      <c r="J47" s="17">
        <f t="shared" si="46"/>
        <v>9107667.5360140689</v>
      </c>
      <c r="K47" s="17">
        <f t="shared" ref="K47" si="47">K48+K49</f>
        <v>9138338.0610755496</v>
      </c>
    </row>
    <row r="48" spans="2:12" x14ac:dyDescent="0.2">
      <c r="B48" s="15" t="s">
        <v>26</v>
      </c>
      <c r="C48" s="29">
        <v>4917366.6839910056</v>
      </c>
      <c r="D48" s="29">
        <v>4977121.3538876958</v>
      </c>
      <c r="E48" s="29">
        <v>5123842.3059995836</v>
      </c>
      <c r="F48" s="29">
        <v>5210617.7139655361</v>
      </c>
      <c r="G48" s="29">
        <v>5328680.6455186196</v>
      </c>
      <c r="H48" s="29">
        <v>5384642.9903016137</v>
      </c>
      <c r="I48" s="29">
        <v>5521689.1180191971</v>
      </c>
      <c r="J48" s="29">
        <v>5680011.7471335325</v>
      </c>
      <c r="K48" s="29">
        <v>5727518.4685920523</v>
      </c>
      <c r="L48" s="57"/>
    </row>
    <row r="49" spans="2:12" x14ac:dyDescent="0.2">
      <c r="B49" s="15" t="s">
        <v>27</v>
      </c>
      <c r="C49" s="29">
        <v>2933275.7405519639</v>
      </c>
      <c r="D49" s="29">
        <v>2942498.2575818305</v>
      </c>
      <c r="E49" s="29">
        <v>3067356.3437240697</v>
      </c>
      <c r="F49" s="29">
        <v>3051481.5654610414</v>
      </c>
      <c r="G49" s="29">
        <v>3191810.7309032371</v>
      </c>
      <c r="H49" s="29">
        <v>3145550</v>
      </c>
      <c r="I49" s="29">
        <v>3291211.9591187248</v>
      </c>
      <c r="J49" s="29">
        <v>3427655.7888805363</v>
      </c>
      <c r="K49" s="29">
        <v>3410819.5924834977</v>
      </c>
      <c r="L49" s="57"/>
    </row>
    <row r="50" spans="2:12" x14ac:dyDescent="0.2">
      <c r="B50" s="8"/>
      <c r="C50" s="8"/>
      <c r="D50" s="8"/>
      <c r="E50" s="8"/>
      <c r="F50" s="19"/>
      <c r="G50" s="19"/>
      <c r="H50" s="19"/>
      <c r="I50" s="19"/>
      <c r="J50" s="19"/>
      <c r="K50" s="19"/>
    </row>
    <row r="51" spans="2:12" x14ac:dyDescent="0.2">
      <c r="B51" s="20"/>
      <c r="C51" s="20"/>
      <c r="D51" s="20"/>
      <c r="E51" s="20"/>
      <c r="F51" s="21"/>
      <c r="G51" s="21"/>
      <c r="H51" s="12"/>
      <c r="I51" s="12"/>
      <c r="J51" s="12"/>
      <c r="K51" s="12"/>
    </row>
    <row r="52" spans="2:12" x14ac:dyDescent="0.2">
      <c r="B52" s="11" t="s">
        <v>28</v>
      </c>
      <c r="C52" s="11"/>
      <c r="D52" s="11"/>
      <c r="E52" s="11"/>
      <c r="F52" s="22"/>
      <c r="G52" s="21"/>
      <c r="H52" s="12"/>
      <c r="I52" s="12"/>
      <c r="J52" s="12"/>
      <c r="K52" s="12"/>
    </row>
    <row r="53" spans="2:12" x14ac:dyDescent="0.2">
      <c r="B53" s="20" t="s">
        <v>29</v>
      </c>
      <c r="C53" s="34">
        <f t="shared" ref="C53" si="48">C36</f>
        <v>-9035.5706890000001</v>
      </c>
      <c r="D53" s="34">
        <f>D36</f>
        <v>-5579.4450059999999</v>
      </c>
      <c r="E53" s="34">
        <f t="shared" ref="E53:G53" si="49">E36</f>
        <v>-5770.0970139999999</v>
      </c>
      <c r="F53" s="34">
        <f t="shared" si="49"/>
        <v>-6242.889948</v>
      </c>
      <c r="G53" s="34">
        <f t="shared" si="49"/>
        <v>-8409.9394310000007</v>
      </c>
      <c r="H53" s="34">
        <f>H36</f>
        <v>-9111.5599110000003</v>
      </c>
      <c r="I53" s="34">
        <f t="shared" ref="I53:J53" si="50">I36</f>
        <v>-9101.3778409999995</v>
      </c>
      <c r="J53" s="34">
        <f t="shared" si="50"/>
        <v>-12334.028328</v>
      </c>
      <c r="K53" s="34">
        <f t="shared" ref="K53" si="51">K36</f>
        <v>-12621.821715</v>
      </c>
    </row>
    <row r="54" spans="2:12" x14ac:dyDescent="0.2">
      <c r="B54" s="20" t="s">
        <v>30</v>
      </c>
      <c r="C54" s="34">
        <f t="shared" ref="C54" si="52">C37+C39</f>
        <v>99825.142851048819</v>
      </c>
      <c r="D54" s="34">
        <f>D37+D39</f>
        <v>106218.54253098318</v>
      </c>
      <c r="E54" s="34">
        <f t="shared" ref="E54:G54" si="53">E37+E39</f>
        <v>112536.96311308225</v>
      </c>
      <c r="F54" s="34">
        <f t="shared" si="53"/>
        <v>114535.35906778488</v>
      </c>
      <c r="G54" s="34">
        <f t="shared" si="53"/>
        <v>111604.31471683514</v>
      </c>
      <c r="H54" s="34">
        <f>H37+H39</f>
        <v>118056.12362948021</v>
      </c>
      <c r="I54" s="34">
        <f t="shared" ref="I54:J54" si="54">I37+I39</f>
        <v>118044.30344051699</v>
      </c>
      <c r="J54" s="34">
        <f t="shared" si="54"/>
        <v>124481.2508449953</v>
      </c>
      <c r="K54" s="34">
        <f t="shared" ref="K54" si="55">K37+K39</f>
        <v>128661.15255197321</v>
      </c>
    </row>
    <row r="55" spans="2:12" x14ac:dyDescent="0.2">
      <c r="B55" s="20"/>
      <c r="C55" s="20"/>
      <c r="D55" s="20"/>
      <c r="E55" s="20"/>
      <c r="F55" s="20"/>
      <c r="G55" s="23"/>
      <c r="H55" s="23"/>
      <c r="I55" s="24"/>
      <c r="J55" s="24"/>
      <c r="K55" s="24"/>
    </row>
    <row r="56" spans="2:12" s="43" customFormat="1" x14ac:dyDescent="0.2">
      <c r="B56" s="42" t="s">
        <v>31</v>
      </c>
      <c r="C56" s="45">
        <f t="shared" ref="C56:E56" si="56">(C44+C45)-C32</f>
        <v>0</v>
      </c>
      <c r="D56" s="45">
        <f t="shared" si="56"/>
        <v>0</v>
      </c>
      <c r="E56" s="45">
        <f t="shared" si="56"/>
        <v>0</v>
      </c>
      <c r="F56" s="45">
        <f>(F44+F45)-F32</f>
        <v>1.8618302419781685E-3</v>
      </c>
      <c r="G56" s="45">
        <f t="shared" ref="G56:H56" si="57">(G44+G45)-G32</f>
        <v>0</v>
      </c>
      <c r="H56" s="45">
        <f t="shared" si="57"/>
        <v>0</v>
      </c>
      <c r="I56" s="45">
        <f>(I44+I45)-I32</f>
        <v>0</v>
      </c>
      <c r="J56" s="45">
        <f>(J44+J45)-J32</f>
        <v>0</v>
      </c>
      <c r="K56" s="45">
        <f>(K44+K45)-K32</f>
        <v>0</v>
      </c>
    </row>
    <row r="57" spans="2:12" s="43" customFormat="1" x14ac:dyDescent="0.2">
      <c r="B57" s="42" t="s">
        <v>32</v>
      </c>
      <c r="C57" s="45">
        <f t="shared" ref="C57:D57" si="58">(C48+C49)-C32</f>
        <v>0</v>
      </c>
      <c r="D57" s="45">
        <f t="shared" si="58"/>
        <v>0</v>
      </c>
      <c r="E57" s="45">
        <f>(E48+E49)-E32</f>
        <v>0</v>
      </c>
      <c r="F57" s="45">
        <f t="shared" ref="F57" si="59">(F48+F49)-F32</f>
        <v>1.8618293106555939E-3</v>
      </c>
      <c r="G57" s="45">
        <f t="shared" ref="G57:H57" si="60">(G48+G49)-G32</f>
        <v>0</v>
      </c>
      <c r="H57" s="45">
        <f t="shared" si="60"/>
        <v>0</v>
      </c>
      <c r="I57" s="45">
        <f>(I48+I49)-I32</f>
        <v>0</v>
      </c>
      <c r="J57" s="45">
        <f t="shared" ref="J57:K57" si="61">(J48+J49)-J32</f>
        <v>0</v>
      </c>
      <c r="K57" s="45">
        <f t="shared" si="61"/>
        <v>0</v>
      </c>
    </row>
    <row r="58" spans="2:12" s="43" customFormat="1" x14ac:dyDescent="0.2">
      <c r="B58" s="42"/>
      <c r="C58" s="42"/>
      <c r="D58" s="42"/>
      <c r="E58" s="42"/>
      <c r="F58" s="42"/>
      <c r="G58" s="44"/>
      <c r="H58" s="44"/>
      <c r="I58" s="56"/>
      <c r="J58" s="44"/>
      <c r="K58" s="44"/>
    </row>
    <row r="59" spans="2:12" x14ac:dyDescent="0.2">
      <c r="B59" s="35" t="s">
        <v>33</v>
      </c>
      <c r="C59" s="35"/>
      <c r="D59" s="35"/>
      <c r="E59" s="35"/>
      <c r="F59" s="35"/>
    </row>
    <row r="60" spans="2:12" x14ac:dyDescent="0.2">
      <c r="B60" s="35" t="s">
        <v>34</v>
      </c>
      <c r="C60" s="35"/>
      <c r="D60" s="35"/>
      <c r="E60" s="35"/>
      <c r="F60" s="35"/>
    </row>
    <row r="61" spans="2:12" ht="14.5" customHeight="1" x14ac:dyDescent="0.2">
      <c r="B61" s="64" t="s">
        <v>35</v>
      </c>
      <c r="C61" s="64"/>
      <c r="D61" s="64"/>
      <c r="E61" s="64"/>
      <c r="F61" s="64"/>
      <c r="G61" s="64"/>
      <c r="H61" s="64"/>
      <c r="I61" s="64"/>
      <c r="J61" s="64"/>
      <c r="K61" s="59"/>
    </row>
    <row r="62" spans="2:12" x14ac:dyDescent="0.2">
      <c r="B62" s="26"/>
      <c r="C62" s="26"/>
      <c r="D62" s="26"/>
      <c r="E62" s="26"/>
      <c r="F62" s="26"/>
      <c r="G62" s="25"/>
      <c r="H62" s="25"/>
      <c r="I62" s="25"/>
      <c r="J62" s="25"/>
      <c r="K62" s="25"/>
    </row>
    <row r="63" spans="2:12" x14ac:dyDescent="0.2">
      <c r="B63" s="26"/>
      <c r="C63" s="26"/>
      <c r="D63" s="26"/>
      <c r="E63" s="26"/>
      <c r="F63" s="26"/>
      <c r="G63" s="25"/>
      <c r="H63" s="25"/>
      <c r="I63" s="25"/>
      <c r="J63" s="25"/>
      <c r="K63" s="25"/>
    </row>
    <row r="64" spans="2:12" x14ac:dyDescent="0.2">
      <c r="B64" s="26"/>
      <c r="C64" s="26"/>
      <c r="D64" s="26"/>
      <c r="E64" s="26"/>
      <c r="F64" s="26"/>
      <c r="G64" s="25"/>
      <c r="H64" s="25"/>
      <c r="I64" s="25"/>
      <c r="J64" s="25"/>
      <c r="K64" s="25"/>
    </row>
    <row r="65" spans="2:6" x14ac:dyDescent="0.2">
      <c r="B65" s="27"/>
      <c r="C65" s="27"/>
      <c r="D65" s="27"/>
      <c r="E65" s="27"/>
      <c r="F65" s="27"/>
    </row>
  </sheetData>
  <mergeCells count="1">
    <mergeCell ref="B61:J61"/>
  </mergeCells>
  <pageMargins left="0.7" right="0.7" top="0.75" bottom="0.75" header="0.3" footer="0.3"/>
  <pageSetup orientation="portrait" r:id="rId1"/>
  <ignoredErrors>
    <ignoredError sqref="J39 J36:J37 C36:I37 K36:K37 C39:I39 K39 J53:J54 C53:I54 K53:K54 J9 J19:J21 J27 J44:J45" unlockedFormula="1"/>
    <ignoredError sqref="C38:K38" formula="1" unlockedFormula="1"/>
    <ignoredError sqref="J7 J15 J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5"/>
  <sheetViews>
    <sheetView zoomScaleNormal="100" workbookViewId="0">
      <selection activeCell="O48" sqref="O48"/>
    </sheetView>
  </sheetViews>
  <sheetFormatPr baseColWidth="10" defaultColWidth="9.1640625" defaultRowHeight="15" x14ac:dyDescent="0.2"/>
  <cols>
    <col min="1" max="1" width="1.5" style="6" customWidth="1"/>
    <col min="2" max="2" width="54.6640625" style="2" customWidth="1"/>
    <col min="3" max="11" width="15.6640625" style="2" customWidth="1"/>
    <col min="12" max="12" width="9.5" style="6" bestFit="1" customWidth="1"/>
    <col min="13" max="16384" width="9.1640625" style="6"/>
  </cols>
  <sheetData>
    <row r="1" spans="2:12" x14ac:dyDescent="0.2">
      <c r="G1" s="3"/>
      <c r="H1" s="3"/>
      <c r="I1" s="4"/>
      <c r="J1" s="4" t="s">
        <v>0</v>
      </c>
      <c r="K1" s="5" t="s">
        <v>1</v>
      </c>
    </row>
    <row r="2" spans="2:12" x14ac:dyDescent="0.2">
      <c r="B2" s="7" t="s">
        <v>38</v>
      </c>
      <c r="C2" s="7"/>
      <c r="D2" s="7"/>
      <c r="E2" s="7"/>
      <c r="F2" s="7"/>
      <c r="G2" s="3"/>
      <c r="H2" s="3"/>
      <c r="I2" s="4"/>
      <c r="J2" s="4" t="s">
        <v>3</v>
      </c>
      <c r="K2" s="5" t="str">
        <f>'1.1. Central Govt.'!K2</f>
        <v>Q2 2025</v>
      </c>
    </row>
    <row r="3" spans="2:12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2" x14ac:dyDescent="0.2">
      <c r="B4" s="8"/>
      <c r="C4" s="9" t="s">
        <v>52</v>
      </c>
      <c r="D4" s="9" t="s">
        <v>56</v>
      </c>
      <c r="E4" s="9" t="s">
        <v>59</v>
      </c>
      <c r="F4" s="9" t="s">
        <v>57</v>
      </c>
      <c r="G4" s="9" t="s">
        <v>61</v>
      </c>
      <c r="H4" s="9" t="s">
        <v>63</v>
      </c>
      <c r="I4" s="9" t="s">
        <v>66</v>
      </c>
      <c r="J4" s="9" t="s">
        <v>69</v>
      </c>
      <c r="K4" s="9" t="s">
        <v>71</v>
      </c>
    </row>
    <row r="5" spans="2:12" x14ac:dyDescent="0.2">
      <c r="B5" s="7" t="s">
        <v>39</v>
      </c>
      <c r="C5" s="7"/>
      <c r="D5" s="10"/>
      <c r="E5" s="10"/>
      <c r="F5" s="10"/>
      <c r="G5" s="10"/>
      <c r="H5" s="10"/>
      <c r="I5" s="10"/>
      <c r="J5" s="10"/>
      <c r="K5" s="10"/>
    </row>
    <row r="6" spans="2:12" x14ac:dyDescent="0.2">
      <c r="B6" s="11" t="s">
        <v>8</v>
      </c>
      <c r="C6" s="11"/>
      <c r="D6" s="12"/>
      <c r="E6" s="12"/>
      <c r="F6" s="12"/>
      <c r="G6" s="12"/>
      <c r="H6" s="12"/>
      <c r="I6" s="12"/>
      <c r="J6" s="12"/>
      <c r="K6" s="12"/>
    </row>
    <row r="7" spans="2:12" x14ac:dyDescent="0.2">
      <c r="B7" s="13" t="s">
        <v>9</v>
      </c>
      <c r="C7" s="14">
        <f t="shared" ref="C7:F7" si="0">C8+C9+SUM(C11:C13)</f>
        <v>34264.868962797773</v>
      </c>
      <c r="D7" s="14">
        <f t="shared" si="0"/>
        <v>33550.077535860779</v>
      </c>
      <c r="E7" s="14">
        <f t="shared" si="0"/>
        <v>42787.816726190955</v>
      </c>
      <c r="F7" s="14">
        <f t="shared" si="0"/>
        <v>31445.453966746431</v>
      </c>
      <c r="G7" s="14">
        <f t="shared" ref="G7:H7" si="1">G8+G9+SUM(G11:G13)</f>
        <v>40539.080982568579</v>
      </c>
      <c r="H7" s="14">
        <f t="shared" si="1"/>
        <v>40266.403852871925</v>
      </c>
      <c r="I7" s="14">
        <f t="shared" ref="I7:J7" si="2">I8+I9+SUM(I11:I13)</f>
        <v>43607.919747072578</v>
      </c>
      <c r="J7" s="14">
        <f t="shared" si="2"/>
        <v>43477.275324609371</v>
      </c>
      <c r="K7" s="14">
        <f t="shared" ref="K7" si="3">K8+K9+SUM(K11:K13)</f>
        <v>44836.699846662756</v>
      </c>
    </row>
    <row r="8" spans="2:12" x14ac:dyDescent="0.2">
      <c r="B8" s="15" t="s">
        <v>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2:12" x14ac:dyDescent="0.2">
      <c r="B9" s="15" t="s">
        <v>11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2:12" x14ac:dyDescent="0.2">
      <c r="B10" s="37" t="s">
        <v>12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2:12" x14ac:dyDescent="0.2">
      <c r="B11" s="15" t="s">
        <v>13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2:12" x14ac:dyDescent="0.2">
      <c r="B12" s="15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2:12" x14ac:dyDescent="0.2">
      <c r="B13" s="15" t="s">
        <v>15</v>
      </c>
      <c r="C13" s="1">
        <v>34264.868962797773</v>
      </c>
      <c r="D13" s="1">
        <v>33550.077535860779</v>
      </c>
      <c r="E13" s="1">
        <v>42787.816726190955</v>
      </c>
      <c r="F13" s="1">
        <v>31445.453966746431</v>
      </c>
      <c r="G13" s="1">
        <v>40539.080982568579</v>
      </c>
      <c r="H13" s="1">
        <v>40266.403852871925</v>
      </c>
      <c r="I13" s="1">
        <v>43607.919747072578</v>
      </c>
      <c r="J13" s="58">
        <v>43477.275324609371</v>
      </c>
      <c r="K13" s="58">
        <v>44836.699846662756</v>
      </c>
      <c r="L13" s="57"/>
    </row>
    <row r="14" spans="2:12" x14ac:dyDescent="0.2">
      <c r="B14" s="13" t="s">
        <v>16</v>
      </c>
      <c r="C14" s="14">
        <f t="shared" ref="C14:F14" si="4">C15+C24</f>
        <v>43999.295177318956</v>
      </c>
      <c r="D14" s="14">
        <f t="shared" si="4"/>
        <v>42261.090059603637</v>
      </c>
      <c r="E14" s="14">
        <f t="shared" si="4"/>
        <v>39653.834908987003</v>
      </c>
      <c r="F14" s="14">
        <f t="shared" si="4"/>
        <v>41052.996975674003</v>
      </c>
      <c r="G14" s="14">
        <f>G15+G24</f>
        <v>39259.455398615995</v>
      </c>
      <c r="H14" s="14">
        <f>H15+H24</f>
        <v>37188.803249794</v>
      </c>
      <c r="I14" s="14">
        <f>I15+I24</f>
        <v>35575.784205995995</v>
      </c>
      <c r="J14" s="14">
        <f>J15+J24</f>
        <v>36558.170049437002</v>
      </c>
      <c r="K14" s="14">
        <f>K15+K24</f>
        <v>36386.867068025997</v>
      </c>
    </row>
    <row r="15" spans="2:12" x14ac:dyDescent="0.2">
      <c r="B15" s="13" t="s">
        <v>17</v>
      </c>
      <c r="C15" s="14">
        <f t="shared" ref="C15:F15" si="5">SUM(C16:C17)+SUM(C22:C23)+C20</f>
        <v>5754.0446395766176</v>
      </c>
      <c r="D15" s="14">
        <f t="shared" si="5"/>
        <v>4652.6869782782423</v>
      </c>
      <c r="E15" s="14">
        <f t="shared" si="5"/>
        <v>6262.0533689470003</v>
      </c>
      <c r="F15" s="14">
        <f t="shared" si="5"/>
        <v>3610.8669077230002</v>
      </c>
      <c r="G15" s="14">
        <f>SUM(G16:G17)+SUM(G22:G23)+G20</f>
        <v>6415.6279572619997</v>
      </c>
      <c r="H15" s="14">
        <f>SUM(H16:H17)+SUM(H22:H23)+H20</f>
        <v>5894.9617887269997</v>
      </c>
      <c r="I15" s="14">
        <f>SUM(I16:I17)+SUM(I22:I23)+I20</f>
        <v>5795.0304727729999</v>
      </c>
      <c r="J15" s="14">
        <f>SUM(J16:J17)+SUM(J22:J23)+J20</f>
        <v>6446.6468805530003</v>
      </c>
      <c r="K15" s="14">
        <f>SUM(K16:K17)+SUM(K22:K23)+K20</f>
        <v>6049.237726497</v>
      </c>
    </row>
    <row r="16" spans="2:12" x14ac:dyDescent="0.2">
      <c r="B16" s="15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2:12" x14ac:dyDescent="0.2">
      <c r="B17" s="15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2:12" x14ac:dyDescent="0.2">
      <c r="B18" s="37" t="s">
        <v>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2:12" x14ac:dyDescent="0.2">
      <c r="B19" s="37" t="s">
        <v>18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</row>
    <row r="20" spans="2:12" x14ac:dyDescent="0.2">
      <c r="B20" s="15" t="s">
        <v>13</v>
      </c>
      <c r="C20" s="1">
        <v>5754.0446395766176</v>
      </c>
      <c r="D20" s="1">
        <v>4652.6869782782423</v>
      </c>
      <c r="E20" s="1">
        <v>6262.0533689470003</v>
      </c>
      <c r="F20" s="1">
        <v>3610.8669077230002</v>
      </c>
      <c r="G20" s="1">
        <v>6415.6279572619997</v>
      </c>
      <c r="H20" s="1">
        <v>5894.9617887269997</v>
      </c>
      <c r="I20" s="1">
        <v>5795.0304727729999</v>
      </c>
      <c r="J20" s="1">
        <v>6446.6468805530003</v>
      </c>
      <c r="K20" s="1">
        <v>6049.237726497</v>
      </c>
      <c r="L20" s="57"/>
    </row>
    <row r="21" spans="2:12" x14ac:dyDescent="0.2">
      <c r="B21" s="37" t="s">
        <v>18</v>
      </c>
      <c r="C21" s="36">
        <v>531.82451297937314</v>
      </c>
      <c r="D21" s="36">
        <v>557.49185711462997</v>
      </c>
      <c r="E21" s="36">
        <v>268.83996416600002</v>
      </c>
      <c r="F21" s="36">
        <v>487.42266335400001</v>
      </c>
      <c r="G21" s="36">
        <v>392.87563296799999</v>
      </c>
      <c r="H21" s="36">
        <v>358.032995873</v>
      </c>
      <c r="I21" s="36">
        <v>357.86469904099999</v>
      </c>
      <c r="J21" s="36">
        <v>278.949407447</v>
      </c>
      <c r="K21" s="36">
        <v>307.7947585</v>
      </c>
      <c r="L21" s="57"/>
    </row>
    <row r="22" spans="2:12" x14ac:dyDescent="0.2">
      <c r="B22" s="15" t="s">
        <v>14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2:12" x14ac:dyDescent="0.2">
      <c r="B23" s="15" t="s">
        <v>15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2:12" x14ac:dyDescent="0.2">
      <c r="B24" s="13" t="s">
        <v>19</v>
      </c>
      <c r="C24" s="14">
        <f t="shared" ref="C24:F24" si="6">SUM(C25:C27)+SUM(C29:C31)</f>
        <v>38245.250537742337</v>
      </c>
      <c r="D24" s="14">
        <f t="shared" si="6"/>
        <v>37608.403081325392</v>
      </c>
      <c r="E24" s="14">
        <f t="shared" si="6"/>
        <v>33391.78154004</v>
      </c>
      <c r="F24" s="14">
        <f t="shared" si="6"/>
        <v>37442.130067951002</v>
      </c>
      <c r="G24" s="14">
        <f t="shared" ref="G24:H24" si="7">SUM(G25:G27)+SUM(G29:G31)</f>
        <v>32843.827441353998</v>
      </c>
      <c r="H24" s="14">
        <f t="shared" si="7"/>
        <v>31293.841461067001</v>
      </c>
      <c r="I24" s="14">
        <f t="shared" ref="I24:J24" si="8">SUM(I25:I27)+SUM(I29:I31)</f>
        <v>29780.753733222999</v>
      </c>
      <c r="J24" s="14">
        <f t="shared" si="8"/>
        <v>30111.523168883999</v>
      </c>
      <c r="K24" s="14">
        <f t="shared" ref="K24" si="9">SUM(K25:K27)+SUM(K29:K31)</f>
        <v>30337.629341528998</v>
      </c>
    </row>
    <row r="25" spans="2:12" x14ac:dyDescent="0.2">
      <c r="B25" s="15" t="s">
        <v>20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2:12" x14ac:dyDescent="0.2">
      <c r="B26" s="15" t="s">
        <v>10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2:12" x14ac:dyDescent="0.2">
      <c r="B27" s="15" t="s">
        <v>11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2:12" x14ac:dyDescent="0.2">
      <c r="B28" s="37" t="s">
        <v>12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</row>
    <row r="29" spans="2:12" x14ac:dyDescent="0.2">
      <c r="B29" s="15" t="s">
        <v>13</v>
      </c>
      <c r="C29" s="1">
        <v>38245.250537742337</v>
      </c>
      <c r="D29" s="1">
        <v>37608.403081325392</v>
      </c>
      <c r="E29" s="1">
        <v>33391.78154004</v>
      </c>
      <c r="F29" s="1">
        <v>37442.130067951002</v>
      </c>
      <c r="G29" s="1">
        <v>32843.827441353998</v>
      </c>
      <c r="H29" s="1">
        <v>31293.841461067001</v>
      </c>
      <c r="I29" s="1">
        <v>29780.753733222999</v>
      </c>
      <c r="J29" s="1">
        <v>30111.523168883999</v>
      </c>
      <c r="K29" s="1">
        <v>30337.629341528998</v>
      </c>
      <c r="L29" s="57"/>
    </row>
    <row r="30" spans="2:12" x14ac:dyDescent="0.2">
      <c r="B30" s="15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2:12" x14ac:dyDescent="0.2">
      <c r="B31" s="15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2:12" x14ac:dyDescent="0.2">
      <c r="B32" s="13" t="s">
        <v>21</v>
      </c>
      <c r="C32" s="16">
        <f t="shared" ref="C32:F32" si="10">SUM(C33:C35)+C38+SUM(C40:C41)</f>
        <v>78264.164140116729</v>
      </c>
      <c r="D32" s="16">
        <f t="shared" si="10"/>
        <v>75811.167595464416</v>
      </c>
      <c r="E32" s="16">
        <f t="shared" si="10"/>
        <v>82441.651635177957</v>
      </c>
      <c r="F32" s="16">
        <f t="shared" si="10"/>
        <v>72498.45094242043</v>
      </c>
      <c r="G32" s="16">
        <f>SUM(G33:G35)+G38+SUM(G40:G41)</f>
        <v>79798.536381184575</v>
      </c>
      <c r="H32" s="16">
        <f t="shared" ref="H32" si="11">SUM(H33:H35)+H38+SUM(H40:H41)</f>
        <v>77455.207102665925</v>
      </c>
      <c r="I32" s="16">
        <f t="shared" ref="I32:J32" si="12">SUM(I33:I35)+I38+SUM(I40:I41)</f>
        <v>79183.703953068572</v>
      </c>
      <c r="J32" s="16">
        <f t="shared" si="12"/>
        <v>80035.445374046365</v>
      </c>
      <c r="K32" s="16">
        <f t="shared" ref="K32" si="13">SUM(K33:K35)+K38+SUM(K40:K41)</f>
        <v>81223.566914688752</v>
      </c>
    </row>
    <row r="33" spans="2:12" x14ac:dyDescent="0.2">
      <c r="B33" s="15" t="s">
        <v>20</v>
      </c>
      <c r="C33" s="28">
        <f t="shared" ref="C33:H33" si="14">C25</f>
        <v>0</v>
      </c>
      <c r="D33" s="28">
        <f t="shared" si="14"/>
        <v>0</v>
      </c>
      <c r="E33" s="28">
        <f t="shared" si="14"/>
        <v>0</v>
      </c>
      <c r="F33" s="28">
        <f t="shared" si="14"/>
        <v>0</v>
      </c>
      <c r="G33" s="28">
        <f t="shared" si="14"/>
        <v>0</v>
      </c>
      <c r="H33" s="28">
        <f t="shared" si="14"/>
        <v>0</v>
      </c>
      <c r="I33" s="28">
        <f t="shared" ref="I33:J33" si="15">I25</f>
        <v>0</v>
      </c>
      <c r="J33" s="28">
        <f t="shared" si="15"/>
        <v>0</v>
      </c>
      <c r="K33" s="28">
        <f t="shared" ref="K33" si="16">K25</f>
        <v>0</v>
      </c>
    </row>
    <row r="34" spans="2:12" x14ac:dyDescent="0.2">
      <c r="B34" s="15" t="s">
        <v>10</v>
      </c>
      <c r="C34" s="28">
        <f t="shared" ref="C34:H34" si="17">C8+C16+C26</f>
        <v>0</v>
      </c>
      <c r="D34" s="28">
        <f t="shared" si="17"/>
        <v>0</v>
      </c>
      <c r="E34" s="28">
        <f t="shared" si="17"/>
        <v>0</v>
      </c>
      <c r="F34" s="28">
        <f t="shared" si="17"/>
        <v>0</v>
      </c>
      <c r="G34" s="28">
        <f t="shared" si="17"/>
        <v>0</v>
      </c>
      <c r="H34" s="28">
        <f t="shared" si="17"/>
        <v>0</v>
      </c>
      <c r="I34" s="28">
        <f t="shared" ref="I34:J36" si="18">I8+I16+I26</f>
        <v>0</v>
      </c>
      <c r="J34" s="28">
        <f t="shared" si="18"/>
        <v>0</v>
      </c>
      <c r="K34" s="28">
        <f t="shared" ref="K34" si="19">K8+K16+K26</f>
        <v>0</v>
      </c>
    </row>
    <row r="35" spans="2:12" x14ac:dyDescent="0.2">
      <c r="B35" s="15" t="s">
        <v>11</v>
      </c>
      <c r="C35" s="28">
        <f t="shared" ref="C35:H35" si="20">C9+C17+C27</f>
        <v>0</v>
      </c>
      <c r="D35" s="28">
        <f t="shared" si="20"/>
        <v>0</v>
      </c>
      <c r="E35" s="28">
        <f t="shared" si="20"/>
        <v>0</v>
      </c>
      <c r="F35" s="28">
        <f t="shared" si="20"/>
        <v>0</v>
      </c>
      <c r="G35" s="28">
        <f t="shared" si="20"/>
        <v>0</v>
      </c>
      <c r="H35" s="28">
        <f t="shared" si="20"/>
        <v>0</v>
      </c>
      <c r="I35" s="28">
        <f t="shared" si="18"/>
        <v>0</v>
      </c>
      <c r="J35" s="28">
        <f t="shared" si="18"/>
        <v>0</v>
      </c>
      <c r="K35" s="28">
        <f t="shared" ref="K35" si="21">K9+K17+K27</f>
        <v>0</v>
      </c>
    </row>
    <row r="36" spans="2:12" x14ac:dyDescent="0.2">
      <c r="B36" s="37" t="s">
        <v>12</v>
      </c>
      <c r="C36" s="38">
        <f t="shared" ref="C36:H36" si="22">C10+C18+C28</f>
        <v>0</v>
      </c>
      <c r="D36" s="38">
        <f t="shared" si="22"/>
        <v>0</v>
      </c>
      <c r="E36" s="38">
        <f t="shared" si="22"/>
        <v>0</v>
      </c>
      <c r="F36" s="38">
        <f t="shared" si="22"/>
        <v>0</v>
      </c>
      <c r="G36" s="38">
        <f t="shared" si="22"/>
        <v>0</v>
      </c>
      <c r="H36" s="38">
        <f t="shared" si="22"/>
        <v>0</v>
      </c>
      <c r="I36" s="38">
        <f t="shared" si="18"/>
        <v>0</v>
      </c>
      <c r="J36" s="38">
        <f t="shared" si="18"/>
        <v>0</v>
      </c>
      <c r="K36" s="38">
        <f t="shared" ref="K36" si="23">K10+K18+K28</f>
        <v>0</v>
      </c>
    </row>
    <row r="37" spans="2:12" x14ac:dyDescent="0.2">
      <c r="B37" s="37" t="s">
        <v>18</v>
      </c>
      <c r="C37" s="38">
        <f t="shared" ref="C37:H37" si="24">C19</f>
        <v>0</v>
      </c>
      <c r="D37" s="38">
        <f t="shared" si="24"/>
        <v>0</v>
      </c>
      <c r="E37" s="38">
        <f t="shared" si="24"/>
        <v>0</v>
      </c>
      <c r="F37" s="38">
        <f t="shared" si="24"/>
        <v>0</v>
      </c>
      <c r="G37" s="38">
        <f t="shared" si="24"/>
        <v>0</v>
      </c>
      <c r="H37" s="38">
        <f t="shared" si="24"/>
        <v>0</v>
      </c>
      <c r="I37" s="38">
        <f t="shared" ref="I37:J37" si="25">I19</f>
        <v>0</v>
      </c>
      <c r="J37" s="38">
        <f t="shared" si="25"/>
        <v>0</v>
      </c>
      <c r="K37" s="38">
        <f t="shared" ref="K37" si="26">K19</f>
        <v>0</v>
      </c>
    </row>
    <row r="38" spans="2:12" x14ac:dyDescent="0.2">
      <c r="B38" s="15" t="s">
        <v>13</v>
      </c>
      <c r="C38" s="28">
        <f t="shared" ref="C38:H38" si="27">C11+C20+C29</f>
        <v>43999.295177318956</v>
      </c>
      <c r="D38" s="28">
        <f t="shared" si="27"/>
        <v>42261.090059603637</v>
      </c>
      <c r="E38" s="28">
        <f t="shared" si="27"/>
        <v>39653.834908987003</v>
      </c>
      <c r="F38" s="28">
        <f t="shared" si="27"/>
        <v>41052.996975674003</v>
      </c>
      <c r="G38" s="28">
        <f t="shared" si="27"/>
        <v>39259.455398615995</v>
      </c>
      <c r="H38" s="28">
        <f t="shared" si="27"/>
        <v>37188.803249794</v>
      </c>
      <c r="I38" s="28">
        <f t="shared" ref="I38" si="28">I11+I20+I29</f>
        <v>35575.784205995995</v>
      </c>
      <c r="J38" s="28">
        <f>J11+J20+J29</f>
        <v>36558.170049437002</v>
      </c>
      <c r="K38" s="28">
        <f>K11+K20+K29</f>
        <v>36386.867068025997</v>
      </c>
    </row>
    <row r="39" spans="2:12" x14ac:dyDescent="0.2">
      <c r="B39" s="37" t="s">
        <v>18</v>
      </c>
      <c r="C39" s="38">
        <f t="shared" ref="C39:H39" si="29">C21</f>
        <v>531.82451297937314</v>
      </c>
      <c r="D39" s="38">
        <f t="shared" si="29"/>
        <v>557.49185711462997</v>
      </c>
      <c r="E39" s="38">
        <f t="shared" si="29"/>
        <v>268.83996416600002</v>
      </c>
      <c r="F39" s="38">
        <f t="shared" si="29"/>
        <v>487.42266335400001</v>
      </c>
      <c r="G39" s="38">
        <f t="shared" si="29"/>
        <v>392.87563296799999</v>
      </c>
      <c r="H39" s="38">
        <f t="shared" si="29"/>
        <v>358.032995873</v>
      </c>
      <c r="I39" s="38">
        <f t="shared" ref="I39:J39" si="30">I21</f>
        <v>357.86469904099999</v>
      </c>
      <c r="J39" s="38">
        <f t="shared" si="30"/>
        <v>278.949407447</v>
      </c>
      <c r="K39" s="38">
        <f t="shared" ref="K39" si="31">K21</f>
        <v>307.7947585</v>
      </c>
    </row>
    <row r="40" spans="2:12" x14ac:dyDescent="0.2">
      <c r="B40" s="15" t="s">
        <v>14</v>
      </c>
      <c r="C40" s="28">
        <f t="shared" ref="C40:H40" si="32">C12+C22+C30</f>
        <v>0</v>
      </c>
      <c r="D40" s="28">
        <f t="shared" si="32"/>
        <v>0</v>
      </c>
      <c r="E40" s="28">
        <f t="shared" si="32"/>
        <v>0</v>
      </c>
      <c r="F40" s="28">
        <f t="shared" si="32"/>
        <v>0</v>
      </c>
      <c r="G40" s="28">
        <f t="shared" si="32"/>
        <v>0</v>
      </c>
      <c r="H40" s="28">
        <f t="shared" si="32"/>
        <v>0</v>
      </c>
      <c r="I40" s="28">
        <f t="shared" ref="I40:J41" si="33">I12+I22+I30</f>
        <v>0</v>
      </c>
      <c r="J40" s="28">
        <f t="shared" si="33"/>
        <v>0</v>
      </c>
      <c r="K40" s="28">
        <f t="shared" ref="K40" si="34">K12+K22+K30</f>
        <v>0</v>
      </c>
    </row>
    <row r="41" spans="2:12" x14ac:dyDescent="0.2">
      <c r="B41" s="15" t="s">
        <v>15</v>
      </c>
      <c r="C41" s="28">
        <f t="shared" ref="C41:H41" si="35">C13+C23+C31</f>
        <v>34264.868962797773</v>
      </c>
      <c r="D41" s="28">
        <f t="shared" si="35"/>
        <v>33550.077535860779</v>
      </c>
      <c r="E41" s="28">
        <f t="shared" si="35"/>
        <v>42787.816726190955</v>
      </c>
      <c r="F41" s="28">
        <f t="shared" si="35"/>
        <v>31445.453966746431</v>
      </c>
      <c r="G41" s="28">
        <f t="shared" si="35"/>
        <v>40539.080982568579</v>
      </c>
      <c r="H41" s="28">
        <f t="shared" si="35"/>
        <v>40266.403852871925</v>
      </c>
      <c r="I41" s="28">
        <f t="shared" si="33"/>
        <v>43607.919747072578</v>
      </c>
      <c r="J41" s="28">
        <f t="shared" si="33"/>
        <v>43477.275324609371</v>
      </c>
      <c r="K41" s="28">
        <f t="shared" ref="K41" si="36">K13+K23+K31</f>
        <v>44836.699846662756</v>
      </c>
    </row>
    <row r="42" spans="2:12" x14ac:dyDescent="0.2">
      <c r="B42" s="15"/>
      <c r="C42" s="17"/>
      <c r="D42" s="17"/>
      <c r="E42" s="17"/>
      <c r="F42" s="17"/>
      <c r="G42" s="17"/>
      <c r="H42" s="17"/>
      <c r="I42" s="17"/>
      <c r="J42" s="17"/>
      <c r="K42" s="17"/>
    </row>
    <row r="43" spans="2:12" x14ac:dyDescent="0.2">
      <c r="B43" s="18" t="s">
        <v>22</v>
      </c>
      <c r="C43" s="17">
        <f t="shared" ref="C43:H43" si="37">C44+C45</f>
        <v>78264.164140116729</v>
      </c>
      <c r="D43" s="17">
        <f t="shared" si="37"/>
        <v>75811.167595464416</v>
      </c>
      <c r="E43" s="17">
        <f t="shared" si="37"/>
        <v>82441.651635177957</v>
      </c>
      <c r="F43" s="17">
        <f t="shared" si="37"/>
        <v>72498.45094242043</v>
      </c>
      <c r="G43" s="17">
        <f t="shared" si="37"/>
        <v>79798.536381184575</v>
      </c>
      <c r="H43" s="17">
        <f t="shared" si="37"/>
        <v>77455.207102665925</v>
      </c>
      <c r="I43" s="17">
        <f t="shared" ref="I43:J43" si="38">I44+I45</f>
        <v>79183.703953068572</v>
      </c>
      <c r="J43" s="17">
        <f t="shared" si="38"/>
        <v>80035.445374046365</v>
      </c>
      <c r="K43" s="17">
        <f t="shared" ref="K43" si="39">K44+K45</f>
        <v>81223.566914688752</v>
      </c>
    </row>
    <row r="44" spans="2:12" x14ac:dyDescent="0.2">
      <c r="B44" s="15" t="s">
        <v>23</v>
      </c>
      <c r="C44" s="29">
        <v>78264.164140116729</v>
      </c>
      <c r="D44" s="29">
        <v>75811.167595464416</v>
      </c>
      <c r="E44" s="29">
        <v>82441.651635177957</v>
      </c>
      <c r="F44" s="29">
        <v>72498.45094242043</v>
      </c>
      <c r="G44" s="29">
        <v>79798.536381184575</v>
      </c>
      <c r="H44" s="29">
        <v>77455.207102665925</v>
      </c>
      <c r="I44" s="29">
        <v>79183.703953068572</v>
      </c>
      <c r="J44" s="29">
        <f>J32</f>
        <v>80035.445374046365</v>
      </c>
      <c r="K44" s="29">
        <f>K32</f>
        <v>81223.566914688752</v>
      </c>
      <c r="L44" s="57"/>
    </row>
    <row r="45" spans="2:12" x14ac:dyDescent="0.2">
      <c r="B45" s="15" t="s">
        <v>24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</row>
    <row r="46" spans="2:12" x14ac:dyDescent="0.2">
      <c r="B46" s="15"/>
      <c r="C46" s="17"/>
      <c r="D46" s="17"/>
      <c r="E46" s="17"/>
      <c r="F46" s="17"/>
      <c r="G46" s="17"/>
      <c r="H46" s="17"/>
      <c r="I46" s="17"/>
      <c r="J46" s="17"/>
      <c r="K46" s="17"/>
    </row>
    <row r="47" spans="2:12" x14ac:dyDescent="0.2">
      <c r="B47" s="11" t="s">
        <v>25</v>
      </c>
      <c r="C47" s="17">
        <f t="shared" ref="C47:H47" si="40">C48+C49</f>
        <v>78264.164140116729</v>
      </c>
      <c r="D47" s="17">
        <f t="shared" si="40"/>
        <v>75811.167595464416</v>
      </c>
      <c r="E47" s="17">
        <f t="shared" si="40"/>
        <v>82441.651635177957</v>
      </c>
      <c r="F47" s="17">
        <f t="shared" si="40"/>
        <v>72498.45094242043</v>
      </c>
      <c r="G47" s="17">
        <f t="shared" si="40"/>
        <v>79798.536381184575</v>
      </c>
      <c r="H47" s="17">
        <f t="shared" si="40"/>
        <v>77455.207102665925</v>
      </c>
      <c r="I47" s="17">
        <f t="shared" ref="I47:J47" si="41">I48+I49</f>
        <v>79183.703953068572</v>
      </c>
      <c r="J47" s="17">
        <f t="shared" si="41"/>
        <v>80035.445374046365</v>
      </c>
      <c r="K47" s="17">
        <f t="shared" ref="K47" si="42">K48+K49</f>
        <v>81223.566914688752</v>
      </c>
    </row>
    <row r="48" spans="2:12" x14ac:dyDescent="0.2">
      <c r="B48" s="15" t="s">
        <v>26</v>
      </c>
      <c r="C48" s="29">
        <v>78264.164140116729</v>
      </c>
      <c r="D48" s="29">
        <v>75811.167595464416</v>
      </c>
      <c r="E48" s="29">
        <v>82441.651635177957</v>
      </c>
      <c r="F48" s="29">
        <v>72498.45094242043</v>
      </c>
      <c r="G48" s="29">
        <v>79798.536381184575</v>
      </c>
      <c r="H48" s="29">
        <v>77455.207102665925</v>
      </c>
      <c r="I48" s="29">
        <v>79183.703953068572</v>
      </c>
      <c r="J48" s="29">
        <f>J32</f>
        <v>80035.445374046365</v>
      </c>
      <c r="K48" s="29">
        <f>K32</f>
        <v>81223.566914688752</v>
      </c>
      <c r="L48" s="57"/>
    </row>
    <row r="49" spans="2:11" x14ac:dyDescent="0.2">
      <c r="B49" s="15" t="s">
        <v>27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/>
      <c r="K49" s="29"/>
    </row>
    <row r="50" spans="2:11" x14ac:dyDescent="0.2">
      <c r="B50" s="8"/>
      <c r="C50" s="8"/>
      <c r="D50" s="8"/>
      <c r="E50" s="8"/>
      <c r="F50" s="8"/>
      <c r="G50" s="19"/>
      <c r="H50" s="19"/>
      <c r="I50" s="19"/>
      <c r="J50" s="19"/>
      <c r="K50" s="19"/>
    </row>
    <row r="51" spans="2:11" x14ac:dyDescent="0.2">
      <c r="B51" s="20"/>
      <c r="C51" s="20"/>
      <c r="D51" s="20"/>
      <c r="E51" s="20"/>
      <c r="F51" s="20"/>
      <c r="G51" s="21"/>
      <c r="H51" s="21"/>
      <c r="I51" s="12"/>
      <c r="J51" s="12"/>
      <c r="K51" s="12"/>
    </row>
    <row r="52" spans="2:11" x14ac:dyDescent="0.2">
      <c r="B52" s="11" t="s">
        <v>28</v>
      </c>
      <c r="C52" s="11"/>
      <c r="D52" s="11"/>
      <c r="E52" s="11"/>
      <c r="F52" s="11"/>
      <c r="G52" s="22"/>
      <c r="H52" s="21"/>
      <c r="I52" s="12"/>
      <c r="J52" s="12"/>
      <c r="K52" s="12"/>
    </row>
    <row r="53" spans="2:11" x14ac:dyDescent="0.2">
      <c r="B53" s="20" t="s">
        <v>29</v>
      </c>
      <c r="C53" s="34">
        <f t="shared" ref="C53:D53" si="43">C36</f>
        <v>0</v>
      </c>
      <c r="D53" s="34">
        <f t="shared" si="43"/>
        <v>0</v>
      </c>
      <c r="E53" s="34">
        <f>E36</f>
        <v>0</v>
      </c>
      <c r="F53" s="34">
        <f t="shared" ref="F53" si="44">F36</f>
        <v>0</v>
      </c>
      <c r="G53" s="34">
        <f t="shared" ref="G53:H53" si="45">G36</f>
        <v>0</v>
      </c>
      <c r="H53" s="34">
        <f t="shared" si="45"/>
        <v>0</v>
      </c>
      <c r="I53" s="34">
        <f>I36</f>
        <v>0</v>
      </c>
      <c r="J53" s="34">
        <f t="shared" ref="J53:K53" si="46">J36</f>
        <v>0</v>
      </c>
      <c r="K53" s="34">
        <f t="shared" si="46"/>
        <v>0</v>
      </c>
    </row>
    <row r="54" spans="2:11" x14ac:dyDescent="0.2">
      <c r="B54" s="20" t="s">
        <v>30</v>
      </c>
      <c r="C54" s="34">
        <f t="shared" ref="C54:D54" si="47">C37+C39</f>
        <v>531.82451297937314</v>
      </c>
      <c r="D54" s="34">
        <f t="shared" si="47"/>
        <v>557.49185711462997</v>
      </c>
      <c r="E54" s="34">
        <f>E37+E39</f>
        <v>268.83996416600002</v>
      </c>
      <c r="F54" s="34">
        <f t="shared" ref="F54" si="48">F37+F39</f>
        <v>487.42266335400001</v>
      </c>
      <c r="G54" s="34">
        <f t="shared" ref="G54:H54" si="49">G37+G39</f>
        <v>392.87563296799999</v>
      </c>
      <c r="H54" s="34">
        <f t="shared" si="49"/>
        <v>358.032995873</v>
      </c>
      <c r="I54" s="34">
        <f>I37+I39</f>
        <v>357.86469904099999</v>
      </c>
      <c r="J54" s="34">
        <f t="shared" ref="J54:K54" si="50">J37+J39</f>
        <v>278.949407447</v>
      </c>
      <c r="K54" s="34">
        <f t="shared" si="50"/>
        <v>307.7947585</v>
      </c>
    </row>
    <row r="55" spans="2:11" x14ac:dyDescent="0.2">
      <c r="B55" s="20"/>
      <c r="C55" s="20"/>
      <c r="D55" s="20"/>
      <c r="E55" s="20"/>
      <c r="F55" s="20"/>
      <c r="G55" s="23"/>
      <c r="H55" s="23"/>
      <c r="I55" s="24"/>
      <c r="J55" s="24"/>
      <c r="K55" s="24"/>
    </row>
    <row r="56" spans="2:11" s="43" customFormat="1" x14ac:dyDescent="0.2">
      <c r="B56" s="42" t="s">
        <v>31</v>
      </c>
      <c r="C56" s="45">
        <f>(C44+C45)-C32</f>
        <v>0</v>
      </c>
      <c r="D56" s="45">
        <f t="shared" ref="D56" si="51">(D44+D45)-D32</f>
        <v>0</v>
      </c>
      <c r="E56" s="45">
        <f>(E44+E45)-E32</f>
        <v>0</v>
      </c>
      <c r="F56" s="45">
        <f t="shared" ref="F56" si="52">(F44+F45)-F32</f>
        <v>0</v>
      </c>
      <c r="G56" s="45">
        <f>(G44+G45)-G32</f>
        <v>0</v>
      </c>
      <c r="H56" s="45">
        <f t="shared" ref="H56" si="53">(H44+H45)-H32</f>
        <v>0</v>
      </c>
      <c r="I56" s="45">
        <f>(I44+I45)-I32</f>
        <v>0</v>
      </c>
      <c r="J56" s="45">
        <f t="shared" ref="J56:K56" si="54">(J44+J45)-J32</f>
        <v>0</v>
      </c>
      <c r="K56" s="45">
        <f t="shared" si="54"/>
        <v>0</v>
      </c>
    </row>
    <row r="57" spans="2:11" s="43" customFormat="1" x14ac:dyDescent="0.2">
      <c r="B57" s="42" t="s">
        <v>32</v>
      </c>
      <c r="C57" s="45">
        <f>(C48+C49)-C32</f>
        <v>0</v>
      </c>
      <c r="D57" s="45">
        <f t="shared" ref="D57" si="55">(D48+D49)-D32</f>
        <v>0</v>
      </c>
      <c r="E57" s="45">
        <f>(E48+E49)-E32</f>
        <v>0</v>
      </c>
      <c r="F57" s="45">
        <f t="shared" ref="F57" si="56">(F48+F49)-F32</f>
        <v>0</v>
      </c>
      <c r="G57" s="45">
        <f>(G48+G49)-G32</f>
        <v>0</v>
      </c>
      <c r="H57" s="45">
        <f t="shared" ref="H57" si="57">(H48+H49)-H32</f>
        <v>0</v>
      </c>
      <c r="I57" s="45">
        <f>(I48+I49)-I32</f>
        <v>0</v>
      </c>
      <c r="J57" s="45">
        <f t="shared" ref="J57:K57" si="58">(J48+J49)-J32</f>
        <v>0</v>
      </c>
      <c r="K57" s="45">
        <f t="shared" si="58"/>
        <v>0</v>
      </c>
    </row>
    <row r="58" spans="2:11" s="43" customFormat="1" x14ac:dyDescent="0.2">
      <c r="B58" s="42"/>
      <c r="C58" s="42"/>
      <c r="D58" s="42"/>
      <c r="E58" s="42"/>
      <c r="F58" s="42"/>
      <c r="G58" s="44"/>
      <c r="H58" s="44"/>
      <c r="I58" s="44"/>
      <c r="J58" s="44"/>
      <c r="K58" s="44"/>
    </row>
    <row r="59" spans="2:11" x14ac:dyDescent="0.2">
      <c r="B59" s="35" t="s">
        <v>33</v>
      </c>
      <c r="C59" s="35"/>
      <c r="D59" s="35"/>
      <c r="E59" s="35"/>
      <c r="F59" s="35"/>
    </row>
    <row r="60" spans="2:11" x14ac:dyDescent="0.2">
      <c r="B60" s="35" t="s">
        <v>34</v>
      </c>
      <c r="C60" s="35"/>
      <c r="D60" s="35"/>
      <c r="E60" s="35"/>
      <c r="F60" s="35"/>
    </row>
    <row r="61" spans="2:11" ht="14.5" customHeight="1" x14ac:dyDescent="0.2">
      <c r="B61" s="64" t="s">
        <v>35</v>
      </c>
      <c r="C61" s="64"/>
      <c r="D61" s="64"/>
      <c r="E61" s="64"/>
      <c r="F61" s="64"/>
      <c r="G61" s="64"/>
      <c r="H61" s="64"/>
      <c r="I61" s="64"/>
      <c r="J61" s="64"/>
      <c r="K61" s="59"/>
    </row>
    <row r="62" spans="2:11" s="41" customFormat="1" x14ac:dyDescent="0.2">
      <c r="B62" s="65" t="s">
        <v>40</v>
      </c>
      <c r="C62" s="65"/>
      <c r="D62" s="65"/>
      <c r="E62" s="65"/>
      <c r="F62" s="65"/>
      <c r="G62" s="65"/>
      <c r="H62" s="65"/>
      <c r="I62" s="65"/>
      <c r="J62" s="65"/>
      <c r="K62" s="60"/>
    </row>
    <row r="63" spans="2:11" x14ac:dyDescent="0.2">
      <c r="B63" s="26"/>
      <c r="C63" s="26"/>
      <c r="D63" s="26"/>
      <c r="E63" s="26"/>
      <c r="F63" s="26"/>
      <c r="G63" s="25"/>
      <c r="H63" s="25"/>
      <c r="I63" s="25"/>
      <c r="J63" s="25"/>
      <c r="K63" s="25"/>
    </row>
    <row r="64" spans="2:11" x14ac:dyDescent="0.2">
      <c r="B64" s="26"/>
      <c r="C64" s="26"/>
      <c r="D64" s="26"/>
      <c r="E64" s="26"/>
      <c r="F64" s="26"/>
      <c r="G64" s="25"/>
      <c r="H64" s="25"/>
      <c r="I64" s="25"/>
      <c r="J64" s="25"/>
      <c r="K64" s="25"/>
    </row>
    <row r="65" spans="2:6" x14ac:dyDescent="0.2">
      <c r="B65" s="27"/>
      <c r="C65" s="27"/>
      <c r="D65" s="27"/>
      <c r="E65" s="27"/>
      <c r="F65" s="27"/>
    </row>
  </sheetData>
  <mergeCells count="2">
    <mergeCell ref="B61:J61"/>
    <mergeCell ref="B62:J62"/>
  </mergeCells>
  <pageMargins left="0.7" right="0.7" top="0.75" bottom="0.75" header="0.3" footer="0.3"/>
  <pageSetup orientation="portrait" r:id="rId1"/>
  <ignoredErrors>
    <ignoredError sqref="G55:J55 H57:J57 H56:J56 G50:J52 G56" evalError="1"/>
    <ignoredError sqref="G53:J54 C53:F54 J39 J36:J37 C36:I37 K36:K37 C39:I39 K39 K53:K54" unlockedFormula="1"/>
    <ignoredError sqref="C38:K3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65"/>
  <sheetViews>
    <sheetView zoomScaleNormal="100" workbookViewId="0">
      <selection activeCell="L12" sqref="L12"/>
    </sheetView>
  </sheetViews>
  <sheetFormatPr baseColWidth="10" defaultColWidth="9.1640625" defaultRowHeight="15" x14ac:dyDescent="0.2"/>
  <cols>
    <col min="1" max="1" width="1.5" style="6" customWidth="1"/>
    <col min="2" max="2" width="54.6640625" style="2" customWidth="1"/>
    <col min="3" max="11" width="15.6640625" style="2" customWidth="1"/>
    <col min="12" max="12" width="11.6640625" style="30" bestFit="1" customWidth="1"/>
    <col min="13" max="14" width="13.33203125" style="6" bestFit="1" customWidth="1"/>
    <col min="15" max="16384" width="9.1640625" style="6"/>
  </cols>
  <sheetData>
    <row r="1" spans="2:14" x14ac:dyDescent="0.2">
      <c r="G1" s="3"/>
      <c r="H1" s="3"/>
      <c r="I1" s="4"/>
      <c r="J1" s="4" t="s">
        <v>0</v>
      </c>
      <c r="K1" s="5" t="s">
        <v>1</v>
      </c>
    </row>
    <row r="2" spans="2:14" x14ac:dyDescent="0.2">
      <c r="B2" s="7" t="s">
        <v>41</v>
      </c>
      <c r="C2" s="7"/>
      <c r="D2" s="7"/>
      <c r="E2" s="7"/>
      <c r="F2" s="7"/>
      <c r="G2" s="3"/>
      <c r="H2" s="3"/>
      <c r="I2" s="4"/>
      <c r="J2" s="4" t="s">
        <v>3</v>
      </c>
      <c r="K2" s="5" t="str">
        <f>'1. General Govt'!K2</f>
        <v>Q2 2025</v>
      </c>
    </row>
    <row r="3" spans="2:14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4" x14ac:dyDescent="0.2">
      <c r="B4" s="8"/>
      <c r="C4" s="9" t="s">
        <v>52</v>
      </c>
      <c r="D4" s="9" t="s">
        <v>56</v>
      </c>
      <c r="E4" s="9" t="s">
        <v>59</v>
      </c>
      <c r="F4" s="9" t="s">
        <v>62</v>
      </c>
      <c r="G4" s="9" t="s">
        <v>65</v>
      </c>
      <c r="H4" s="9" t="s">
        <v>67</v>
      </c>
      <c r="I4" s="9" t="s">
        <v>73</v>
      </c>
      <c r="J4" s="9" t="s">
        <v>69</v>
      </c>
      <c r="K4" s="9" t="s">
        <v>71</v>
      </c>
    </row>
    <row r="5" spans="2:14" x14ac:dyDescent="0.2">
      <c r="B5" s="7" t="s">
        <v>42</v>
      </c>
      <c r="C5" s="7"/>
      <c r="D5" s="7"/>
      <c r="E5" s="7"/>
      <c r="F5" s="7"/>
      <c r="G5" s="10"/>
      <c r="H5" s="10"/>
      <c r="I5" s="10"/>
      <c r="J5" s="10"/>
      <c r="K5" s="10"/>
    </row>
    <row r="6" spans="2:14" x14ac:dyDescent="0.2">
      <c r="B6" s="11" t="s">
        <v>8</v>
      </c>
      <c r="C6" s="11"/>
      <c r="D6" s="11"/>
      <c r="E6" s="11"/>
      <c r="F6" s="11"/>
      <c r="G6" s="12"/>
      <c r="H6" s="12"/>
      <c r="I6" s="12"/>
      <c r="J6" s="12"/>
      <c r="K6" s="12"/>
    </row>
    <row r="7" spans="2:14" x14ac:dyDescent="0.2">
      <c r="B7" s="13" t="s">
        <v>9</v>
      </c>
      <c r="C7" s="14">
        <f>SUM(C8:C9)+SUM(C11:C13)</f>
        <v>72840.981642928004</v>
      </c>
      <c r="D7" s="14">
        <f t="shared" ref="D7:K7" si="0">SUM(D8:D9)+SUM(D11:D13)</f>
        <v>83506.512356397099</v>
      </c>
      <c r="E7" s="14">
        <f t="shared" si="0"/>
        <v>57687.364877116212</v>
      </c>
      <c r="F7" s="14">
        <f t="shared" si="0"/>
        <v>63379.477606970591</v>
      </c>
      <c r="G7" s="14">
        <f t="shared" si="0"/>
        <v>76811.940040476286</v>
      </c>
      <c r="H7" s="14">
        <f t="shared" si="0"/>
        <v>67466.32535646086</v>
      </c>
      <c r="I7" s="14">
        <f t="shared" si="0"/>
        <v>60845.783975489074</v>
      </c>
      <c r="J7" s="14">
        <f t="shared" si="0"/>
        <v>64146.618023580893</v>
      </c>
      <c r="K7" s="14">
        <f t="shared" si="0"/>
        <v>89607.280706239326</v>
      </c>
      <c r="L7" s="31"/>
    </row>
    <row r="8" spans="2:14" x14ac:dyDescent="0.2">
      <c r="B8" s="15" t="s">
        <v>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1"/>
      <c r="M8" s="31"/>
      <c r="N8" s="31"/>
    </row>
    <row r="9" spans="2:14" x14ac:dyDescent="0.2">
      <c r="B9" s="15" t="s">
        <v>11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1"/>
      <c r="M9" s="31"/>
      <c r="N9" s="31"/>
    </row>
    <row r="10" spans="2:14" x14ac:dyDescent="0.2">
      <c r="B10" s="37" t="s">
        <v>12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1"/>
      <c r="M10" s="31"/>
      <c r="N10" s="31"/>
    </row>
    <row r="11" spans="2:14" x14ac:dyDescent="0.2">
      <c r="B11" s="15" t="s">
        <v>13</v>
      </c>
      <c r="C11" s="1">
        <v>69163.797055939009</v>
      </c>
      <c r="D11" s="1">
        <v>81622.729863356988</v>
      </c>
      <c r="E11" s="1">
        <v>56574.561149436006</v>
      </c>
      <c r="F11" s="1">
        <v>60399.753435366001</v>
      </c>
      <c r="G11" s="1">
        <v>72418.796355166007</v>
      </c>
      <c r="H11" s="1">
        <v>64945.969582082012</v>
      </c>
      <c r="I11" s="1">
        <v>57158.711124294001</v>
      </c>
      <c r="J11" s="1">
        <v>62690.734940865004</v>
      </c>
      <c r="K11" s="1">
        <v>88719.024798427999</v>
      </c>
      <c r="L11" s="31"/>
      <c r="M11" s="31"/>
      <c r="N11" s="31"/>
    </row>
    <row r="12" spans="2:14" x14ac:dyDescent="0.2">
      <c r="B12" s="15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31"/>
      <c r="M12" s="31"/>
      <c r="N12" s="31"/>
    </row>
    <row r="13" spans="2:14" x14ac:dyDescent="0.2">
      <c r="B13" s="15" t="s">
        <v>15</v>
      </c>
      <c r="C13" s="1">
        <v>3677.1845869889994</v>
      </c>
      <c r="D13" s="1">
        <v>1883.7824930401043</v>
      </c>
      <c r="E13" s="1">
        <v>1112.8037276802086</v>
      </c>
      <c r="F13" s="1">
        <v>2979.7241716045933</v>
      </c>
      <c r="G13" s="1">
        <v>4393.1436853102769</v>
      </c>
      <c r="H13" s="1">
        <v>2520.3557743788501</v>
      </c>
      <c r="I13" s="1">
        <v>3687.0728511950715</v>
      </c>
      <c r="J13" s="1">
        <v>1455.8830827158899</v>
      </c>
      <c r="K13" s="1">
        <v>888.25590781133349</v>
      </c>
      <c r="L13" s="31"/>
      <c r="M13" s="31"/>
      <c r="N13" s="31"/>
    </row>
    <row r="14" spans="2:14" x14ac:dyDescent="0.2">
      <c r="B14" s="13" t="s">
        <v>16</v>
      </c>
      <c r="C14" s="14">
        <f t="shared" ref="C14:F14" si="1">C15+C24</f>
        <v>901601.12515594764</v>
      </c>
      <c r="D14" s="14">
        <f t="shared" si="1"/>
        <v>890929.50851288938</v>
      </c>
      <c r="E14" s="14">
        <f t="shared" si="1"/>
        <v>927911.45497982809</v>
      </c>
      <c r="F14" s="14">
        <f t="shared" si="1"/>
        <v>929028.09074784536</v>
      </c>
      <c r="G14" s="14">
        <f>G15+G24</f>
        <v>948077.13928877667</v>
      </c>
      <c r="H14" s="14">
        <f t="shared" ref="H14:J14" si="2">H15+H24</f>
        <v>908444.12590029056</v>
      </c>
      <c r="I14" s="14">
        <f t="shared" si="2"/>
        <v>938024.12865610444</v>
      </c>
      <c r="J14" s="14">
        <f t="shared" si="2"/>
        <v>951053.75799570011</v>
      </c>
      <c r="K14" s="14">
        <f t="shared" ref="K14" si="3">K15+K24</f>
        <v>924087.51992109348</v>
      </c>
      <c r="L14" s="31"/>
      <c r="M14" s="31"/>
    </row>
    <row r="15" spans="2:14" x14ac:dyDescent="0.2">
      <c r="B15" s="13" t="s">
        <v>17</v>
      </c>
      <c r="C15" s="14">
        <f t="shared" ref="C15:F15" si="4">SUM(C16:C17)+SUM(C22:C23)+C20</f>
        <v>86156.820386381005</v>
      </c>
      <c r="D15" s="14">
        <f t="shared" si="4"/>
        <v>83438.706831734016</v>
      </c>
      <c r="E15" s="14">
        <f t="shared" si="4"/>
        <v>81834.717249217676</v>
      </c>
      <c r="F15" s="14">
        <f t="shared" si="4"/>
        <v>81356.104678360338</v>
      </c>
      <c r="G15" s="14">
        <f>SUM(G16:G17)+SUM(G22:G23)+G20</f>
        <v>109001.42978040056</v>
      </c>
      <c r="H15" s="14">
        <f t="shared" ref="H15:J15" si="5">SUM(H16:H17)+SUM(H22:H23)+H20</f>
        <v>113262.21486542292</v>
      </c>
      <c r="I15" s="14">
        <f t="shared" si="5"/>
        <v>90767.862647968839</v>
      </c>
      <c r="J15" s="14">
        <f t="shared" si="5"/>
        <v>114316.44001624164</v>
      </c>
      <c r="K15" s="14">
        <f t="shared" ref="K15" si="6">SUM(K16:K17)+SUM(K22:K23)+K20</f>
        <v>86163.092514472024</v>
      </c>
      <c r="L15" s="31"/>
      <c r="M15" s="31"/>
    </row>
    <row r="16" spans="2:14" x14ac:dyDescent="0.2">
      <c r="B16" s="15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1"/>
      <c r="M16" s="31"/>
    </row>
    <row r="17" spans="2:12" x14ac:dyDescent="0.2">
      <c r="B17" s="15" t="s">
        <v>11</v>
      </c>
      <c r="C17" s="1">
        <v>30426.885123786</v>
      </c>
      <c r="D17" s="1">
        <v>27699.146933606011</v>
      </c>
      <c r="E17" s="1">
        <v>30645.373873999288</v>
      </c>
      <c r="F17" s="1">
        <v>31354.412974855673</v>
      </c>
      <c r="G17" s="1">
        <v>44513.40416591541</v>
      </c>
      <c r="H17" s="1">
        <v>39374.400000000001</v>
      </c>
      <c r="I17" s="1">
        <v>42365.857500000617</v>
      </c>
      <c r="J17" s="1">
        <v>60369.124999999469</v>
      </c>
      <c r="K17" s="1">
        <v>25735.253876364037</v>
      </c>
      <c r="L17" s="31"/>
    </row>
    <row r="18" spans="2:12" x14ac:dyDescent="0.2">
      <c r="B18" s="37" t="s">
        <v>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1"/>
    </row>
    <row r="19" spans="2:12" x14ac:dyDescent="0.2">
      <c r="B19" s="37" t="s">
        <v>18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1"/>
    </row>
    <row r="20" spans="2:12" x14ac:dyDescent="0.2">
      <c r="B20" s="15" t="s">
        <v>13</v>
      </c>
      <c r="C20" s="1">
        <v>55729.935262594998</v>
      </c>
      <c r="D20" s="1">
        <v>55739.559898128005</v>
      </c>
      <c r="E20" s="1">
        <v>51189.343375218385</v>
      </c>
      <c r="F20" s="1">
        <v>50001.691703504664</v>
      </c>
      <c r="G20" s="1">
        <v>64488.025614485145</v>
      </c>
      <c r="H20" s="1">
        <v>73887.814865422915</v>
      </c>
      <c r="I20" s="1">
        <v>48402.005147968215</v>
      </c>
      <c r="J20" s="1">
        <v>53947.315016242173</v>
      </c>
      <c r="K20" s="1">
        <v>60427.838638107984</v>
      </c>
      <c r="L20" s="31"/>
    </row>
    <row r="21" spans="2:12" x14ac:dyDescent="0.2">
      <c r="B21" s="37" t="s">
        <v>18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1"/>
    </row>
    <row r="22" spans="2:12" x14ac:dyDescent="0.2">
      <c r="B22" s="15" t="s">
        <v>14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31"/>
    </row>
    <row r="23" spans="2:12" x14ac:dyDescent="0.2">
      <c r="B23" s="15" t="s">
        <v>15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31"/>
    </row>
    <row r="24" spans="2:12" x14ac:dyDescent="0.2">
      <c r="B24" s="13" t="s">
        <v>19</v>
      </c>
      <c r="C24" s="14">
        <f t="shared" ref="C24:F24" si="7">SUM(C25:C27)+SUM(C29:C31)</f>
        <v>815444.30476956663</v>
      </c>
      <c r="D24" s="14">
        <f t="shared" si="7"/>
        <v>807490.80168115534</v>
      </c>
      <c r="E24" s="14">
        <f t="shared" si="7"/>
        <v>846076.73773061042</v>
      </c>
      <c r="F24" s="14">
        <f t="shared" si="7"/>
        <v>847671.98606948508</v>
      </c>
      <c r="G24" s="14">
        <f>SUM(G25:G27)+SUM(G29:G31)</f>
        <v>839075.70950837608</v>
      </c>
      <c r="H24" s="14">
        <f t="shared" ref="H24:J24" si="8">SUM(H25:H27)+SUM(H29:H31)</f>
        <v>795181.91103486763</v>
      </c>
      <c r="I24" s="14">
        <f t="shared" si="8"/>
        <v>847256.26600813563</v>
      </c>
      <c r="J24" s="14">
        <f t="shared" si="8"/>
        <v>836737.31797945849</v>
      </c>
      <c r="K24" s="14">
        <f t="shared" ref="K24" si="9">SUM(K25:K27)+SUM(K29:K31)</f>
        <v>837924.4274066214</v>
      </c>
      <c r="L24" s="31"/>
    </row>
    <row r="25" spans="2:12" x14ac:dyDescent="0.2">
      <c r="B25" s="15" t="s">
        <v>20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31"/>
    </row>
    <row r="26" spans="2:12" x14ac:dyDescent="0.2">
      <c r="B26" s="15" t="s">
        <v>10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31"/>
    </row>
    <row r="27" spans="2:12" x14ac:dyDescent="0.2">
      <c r="B27" s="15" t="s">
        <v>11</v>
      </c>
      <c r="C27" s="1">
        <v>421439.07996631606</v>
      </c>
      <c r="D27" s="1">
        <v>436269.94705986383</v>
      </c>
      <c r="E27" s="1">
        <v>428019.33504807163</v>
      </c>
      <c r="F27" s="1">
        <v>439581.32700360526</v>
      </c>
      <c r="G27" s="1">
        <v>434983.23769441614</v>
      </c>
      <c r="H27" s="1">
        <v>395049.76828521816</v>
      </c>
      <c r="I27" s="1">
        <v>420109.32912060904</v>
      </c>
      <c r="J27" s="1">
        <v>414898.41256895399</v>
      </c>
      <c r="K27" s="1">
        <v>407755.36567449063</v>
      </c>
      <c r="L27" s="31"/>
    </row>
    <row r="28" spans="2:12" x14ac:dyDescent="0.2">
      <c r="B28" s="37" t="s">
        <v>12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1"/>
    </row>
    <row r="29" spans="2:12" x14ac:dyDescent="0.2">
      <c r="B29" s="15" t="s">
        <v>13</v>
      </c>
      <c r="C29" s="1">
        <v>394005.22480325057</v>
      </c>
      <c r="D29" s="1">
        <v>371220.85462129145</v>
      </c>
      <c r="E29" s="1">
        <v>418057.40268253878</v>
      </c>
      <c r="F29" s="1">
        <v>408090.65906587988</v>
      </c>
      <c r="G29" s="1">
        <v>404092.47181395994</v>
      </c>
      <c r="H29" s="1">
        <v>400132.14274964953</v>
      </c>
      <c r="I29" s="1">
        <v>427146.93688752654</v>
      </c>
      <c r="J29" s="1">
        <v>421838.90541050449</v>
      </c>
      <c r="K29" s="1">
        <v>430169.06173213071</v>
      </c>
      <c r="L29" s="31"/>
    </row>
    <row r="30" spans="2:12" x14ac:dyDescent="0.2">
      <c r="B30" s="15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31"/>
    </row>
    <row r="31" spans="2:12" x14ac:dyDescent="0.2">
      <c r="B31" s="15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31"/>
    </row>
    <row r="32" spans="2:12" x14ac:dyDescent="0.2">
      <c r="B32" s="13" t="s">
        <v>21</v>
      </c>
      <c r="C32" s="16">
        <f>SUM(C33:C35)+C38+SUM(C40:C41)</f>
        <v>974442.10679887561</v>
      </c>
      <c r="D32" s="16">
        <f t="shared" ref="D32:F32" si="10">SUM(D33:D35)+D38+SUM(D40:D41)</f>
        <v>974436.02086928638</v>
      </c>
      <c r="E32" s="16">
        <f t="shared" si="10"/>
        <v>985598.81985694438</v>
      </c>
      <c r="F32" s="16">
        <f t="shared" si="10"/>
        <v>992407.56835481606</v>
      </c>
      <c r="G32" s="16">
        <f>SUM(G33:G35)+G38+SUM(G40:G41)</f>
        <v>1024889.0793292529</v>
      </c>
      <c r="H32" s="16">
        <f t="shared" ref="H32:J32" si="11">SUM(H33:H35)+H38+SUM(H40:H41)</f>
        <v>975910.45125675155</v>
      </c>
      <c r="I32" s="16">
        <f t="shared" si="11"/>
        <v>998869.91263159353</v>
      </c>
      <c r="J32" s="16">
        <f t="shared" si="11"/>
        <v>1015200.3760192811</v>
      </c>
      <c r="K32" s="16">
        <f t="shared" ref="K32" si="12">SUM(K33:K35)+K38+SUM(K40:K41)</f>
        <v>1013694.8006273328</v>
      </c>
      <c r="L32" s="31"/>
    </row>
    <row r="33" spans="2:14" x14ac:dyDescent="0.2">
      <c r="B33" s="15" t="s">
        <v>20</v>
      </c>
      <c r="C33" s="28">
        <f t="shared" ref="C33:F33" si="13">C25</f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>G25</f>
        <v>0</v>
      </c>
      <c r="H33" s="28">
        <f t="shared" ref="H33:J33" si="14">H25</f>
        <v>0</v>
      </c>
      <c r="I33" s="28">
        <f t="shared" si="14"/>
        <v>0</v>
      </c>
      <c r="J33" s="28">
        <f t="shared" si="14"/>
        <v>0</v>
      </c>
      <c r="K33" s="28">
        <f t="shared" ref="K33" si="15">K25</f>
        <v>0</v>
      </c>
      <c r="L33" s="31"/>
    </row>
    <row r="34" spans="2:14" x14ac:dyDescent="0.2">
      <c r="B34" s="15" t="s">
        <v>10</v>
      </c>
      <c r="C34" s="28">
        <f>C8+C16+C26</f>
        <v>0</v>
      </c>
      <c r="D34" s="28">
        <f t="shared" ref="C34:F36" si="16">D8+D16+D26</f>
        <v>0</v>
      </c>
      <c r="E34" s="28">
        <f t="shared" si="16"/>
        <v>0</v>
      </c>
      <c r="F34" s="28">
        <f t="shared" si="16"/>
        <v>0</v>
      </c>
      <c r="G34" s="28">
        <f>G8+G16+G26</f>
        <v>0</v>
      </c>
      <c r="H34" s="28">
        <f t="shared" ref="H34:J36" si="17">H8+H16+H26</f>
        <v>0</v>
      </c>
      <c r="I34" s="28">
        <f t="shared" si="17"/>
        <v>0</v>
      </c>
      <c r="J34" s="28">
        <f t="shared" si="17"/>
        <v>0</v>
      </c>
      <c r="K34" s="28">
        <f t="shared" ref="K34" si="18">K8+K16+K26</f>
        <v>0</v>
      </c>
      <c r="L34" s="31"/>
    </row>
    <row r="35" spans="2:14" x14ac:dyDescent="0.2">
      <c r="B35" s="15" t="s">
        <v>11</v>
      </c>
      <c r="C35" s="28">
        <f>C9+C17+C27</f>
        <v>451865.96509010205</v>
      </c>
      <c r="D35" s="28">
        <f t="shared" ref="D35:J35" si="19">D9+D17+D27</f>
        <v>463969.09399346984</v>
      </c>
      <c r="E35" s="28">
        <f t="shared" si="19"/>
        <v>458664.70892207092</v>
      </c>
      <c r="F35" s="28">
        <f t="shared" si="19"/>
        <v>470935.73997846094</v>
      </c>
      <c r="G35" s="28">
        <f t="shared" si="19"/>
        <v>479496.64186033153</v>
      </c>
      <c r="H35" s="28">
        <f t="shared" si="19"/>
        <v>434424.16828521818</v>
      </c>
      <c r="I35" s="28">
        <f t="shared" si="19"/>
        <v>462475.18662060966</v>
      </c>
      <c r="J35" s="28">
        <f t="shared" si="19"/>
        <v>475267.53756895347</v>
      </c>
      <c r="K35" s="28">
        <f t="shared" ref="K35" si="20">K9+K17+K27</f>
        <v>433490.61955085467</v>
      </c>
      <c r="L35" s="31"/>
    </row>
    <row r="36" spans="2:14" x14ac:dyDescent="0.2">
      <c r="B36" s="37" t="s">
        <v>12</v>
      </c>
      <c r="C36" s="38">
        <f t="shared" si="16"/>
        <v>0</v>
      </c>
      <c r="D36" s="38">
        <f t="shared" si="16"/>
        <v>0</v>
      </c>
      <c r="E36" s="38">
        <f t="shared" si="16"/>
        <v>0</v>
      </c>
      <c r="F36" s="38">
        <f t="shared" si="16"/>
        <v>0</v>
      </c>
      <c r="G36" s="38">
        <f>G10+G18+G28</f>
        <v>0</v>
      </c>
      <c r="H36" s="38">
        <f t="shared" si="17"/>
        <v>0</v>
      </c>
      <c r="I36" s="38">
        <f t="shared" si="17"/>
        <v>0</v>
      </c>
      <c r="J36" s="38">
        <f t="shared" si="17"/>
        <v>0</v>
      </c>
      <c r="K36" s="38">
        <f t="shared" ref="K36" si="21">K10+K18+K28</f>
        <v>0</v>
      </c>
      <c r="L36" s="31"/>
    </row>
    <row r="37" spans="2:14" x14ac:dyDescent="0.2">
      <c r="B37" s="37" t="s">
        <v>18</v>
      </c>
      <c r="C37" s="38">
        <f t="shared" ref="C37:F37" si="22">C19</f>
        <v>0</v>
      </c>
      <c r="D37" s="38">
        <f t="shared" si="22"/>
        <v>0</v>
      </c>
      <c r="E37" s="38">
        <f t="shared" si="22"/>
        <v>0</v>
      </c>
      <c r="F37" s="38">
        <f t="shared" si="22"/>
        <v>0</v>
      </c>
      <c r="G37" s="38">
        <f>G19</f>
        <v>0</v>
      </c>
      <c r="H37" s="38">
        <f t="shared" ref="H37:J37" si="23">H19</f>
        <v>0</v>
      </c>
      <c r="I37" s="38">
        <f t="shared" si="23"/>
        <v>0</v>
      </c>
      <c r="J37" s="38">
        <f t="shared" si="23"/>
        <v>0</v>
      </c>
      <c r="K37" s="38">
        <f t="shared" ref="K37" si="24">K19</f>
        <v>0</v>
      </c>
      <c r="L37" s="31"/>
    </row>
    <row r="38" spans="2:14" x14ac:dyDescent="0.2">
      <c r="B38" s="15" t="s">
        <v>13</v>
      </c>
      <c r="C38" s="28">
        <f>C11+C20+C29</f>
        <v>518898.95712178457</v>
      </c>
      <c r="D38" s="28">
        <f t="shared" ref="D38:J38" si="25">D11+D20+D29</f>
        <v>508583.14438277646</v>
      </c>
      <c r="E38" s="28">
        <f t="shared" si="25"/>
        <v>525821.30720719323</v>
      </c>
      <c r="F38" s="28">
        <f t="shared" si="25"/>
        <v>518492.10420475056</v>
      </c>
      <c r="G38" s="28">
        <f t="shared" si="25"/>
        <v>540999.29378361115</v>
      </c>
      <c r="H38" s="28">
        <f t="shared" si="25"/>
        <v>538965.92719715449</v>
      </c>
      <c r="I38" s="28">
        <f t="shared" si="25"/>
        <v>532707.65315978881</v>
      </c>
      <c r="J38" s="28">
        <f t="shared" si="25"/>
        <v>538476.95536761172</v>
      </c>
      <c r="K38" s="28">
        <f t="shared" ref="K38" si="26">K11+K20+K29</f>
        <v>579315.92516866676</v>
      </c>
      <c r="L38" s="31"/>
    </row>
    <row r="39" spans="2:14" x14ac:dyDescent="0.2">
      <c r="B39" s="37" t="s">
        <v>18</v>
      </c>
      <c r="C39" s="38">
        <f t="shared" ref="C39:F39" si="27">C21</f>
        <v>0</v>
      </c>
      <c r="D39" s="38">
        <f t="shared" si="27"/>
        <v>0</v>
      </c>
      <c r="E39" s="38">
        <f t="shared" si="27"/>
        <v>0</v>
      </c>
      <c r="F39" s="38">
        <f t="shared" si="27"/>
        <v>0</v>
      </c>
      <c r="G39" s="38">
        <f>G21</f>
        <v>0</v>
      </c>
      <c r="H39" s="38">
        <f t="shared" ref="H39:J39" si="28">H21</f>
        <v>0</v>
      </c>
      <c r="I39" s="38">
        <f t="shared" si="28"/>
        <v>0</v>
      </c>
      <c r="J39" s="38">
        <f t="shared" si="28"/>
        <v>0</v>
      </c>
      <c r="K39" s="38">
        <f t="shared" ref="K39" si="29">K21</f>
        <v>0</v>
      </c>
      <c r="L39" s="31"/>
    </row>
    <row r="40" spans="2:14" x14ac:dyDescent="0.2">
      <c r="B40" s="15" t="s">
        <v>14</v>
      </c>
      <c r="C40" s="28">
        <f t="shared" ref="C40:F40" si="30">C12+C22+C30</f>
        <v>0</v>
      </c>
      <c r="D40" s="28">
        <f t="shared" si="30"/>
        <v>0</v>
      </c>
      <c r="E40" s="28">
        <f t="shared" si="30"/>
        <v>0</v>
      </c>
      <c r="F40" s="28">
        <f t="shared" si="30"/>
        <v>0</v>
      </c>
      <c r="G40" s="28">
        <f>G12+G22+G30</f>
        <v>0</v>
      </c>
      <c r="H40" s="28">
        <f t="shared" ref="H40:J40" si="31">H12+H22+H30</f>
        <v>0</v>
      </c>
      <c r="I40" s="28">
        <f t="shared" si="31"/>
        <v>0</v>
      </c>
      <c r="J40" s="28">
        <f t="shared" si="31"/>
        <v>0</v>
      </c>
      <c r="K40" s="28">
        <f t="shared" ref="K40" si="32">K12+K22+K30</f>
        <v>0</v>
      </c>
      <c r="L40" s="31"/>
    </row>
    <row r="41" spans="2:14" x14ac:dyDescent="0.2">
      <c r="B41" s="15" t="s">
        <v>15</v>
      </c>
      <c r="C41" s="28">
        <f>C13+C23+C31</f>
        <v>3677.1845869889994</v>
      </c>
      <c r="D41" s="28">
        <f t="shared" ref="D41:J41" si="33">D13+D23+D31</f>
        <v>1883.7824930401043</v>
      </c>
      <c r="E41" s="28">
        <f t="shared" si="33"/>
        <v>1112.8037276802086</v>
      </c>
      <c r="F41" s="28">
        <f t="shared" si="33"/>
        <v>2979.7241716045933</v>
      </c>
      <c r="G41" s="28">
        <f t="shared" si="33"/>
        <v>4393.1436853102769</v>
      </c>
      <c r="H41" s="28">
        <f t="shared" si="33"/>
        <v>2520.3557743788501</v>
      </c>
      <c r="I41" s="28">
        <f t="shared" si="33"/>
        <v>3687.0728511950715</v>
      </c>
      <c r="J41" s="28">
        <f t="shared" si="33"/>
        <v>1455.8830827158899</v>
      </c>
      <c r="K41" s="28">
        <f t="shared" ref="K41" si="34">K13+K23+K31</f>
        <v>888.25590781133349</v>
      </c>
      <c r="L41" s="31"/>
    </row>
    <row r="42" spans="2:14" x14ac:dyDescent="0.2"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31"/>
    </row>
    <row r="43" spans="2:14" x14ac:dyDescent="0.2">
      <c r="B43" s="18" t="s">
        <v>22</v>
      </c>
      <c r="C43" s="17">
        <f t="shared" ref="C43:F43" si="35">C44+C45</f>
        <v>974442.10679887549</v>
      </c>
      <c r="D43" s="17">
        <f t="shared" si="35"/>
        <v>974436.02086928638</v>
      </c>
      <c r="E43" s="17">
        <f t="shared" si="35"/>
        <v>985598.81985694414</v>
      </c>
      <c r="F43" s="17">
        <f t="shared" si="35"/>
        <v>992407.56835481594</v>
      </c>
      <c r="G43" s="17">
        <f>G44+G45</f>
        <v>1024889.0793292532</v>
      </c>
      <c r="H43" s="17">
        <f t="shared" ref="H43:J43" si="36">H44+H45</f>
        <v>975910.45125675155</v>
      </c>
      <c r="I43" s="17">
        <f t="shared" si="36"/>
        <v>998869.91263159318</v>
      </c>
      <c r="J43" s="17">
        <f t="shared" si="36"/>
        <v>1015200.376019281</v>
      </c>
      <c r="K43" s="17">
        <f t="shared" ref="K43" si="37">K44+K45</f>
        <v>1013694.8006273329</v>
      </c>
      <c r="L43" s="31"/>
    </row>
    <row r="44" spans="2:14" x14ac:dyDescent="0.2">
      <c r="B44" s="15" t="s">
        <v>23</v>
      </c>
      <c r="C44" s="29">
        <v>318656.57456609397</v>
      </c>
      <c r="D44" s="29">
        <v>312187.02532226813</v>
      </c>
      <c r="E44" s="29">
        <v>314489.55068784871</v>
      </c>
      <c r="F44" s="29">
        <v>317210.59772010514</v>
      </c>
      <c r="G44" s="29">
        <v>340833.66600010957</v>
      </c>
      <c r="H44" s="29">
        <v>344295.35345394217</v>
      </c>
      <c r="I44" s="29">
        <v>322882.6381189659</v>
      </c>
      <c r="J44" s="29">
        <v>317916.27239572851</v>
      </c>
      <c r="K44" s="29">
        <v>338052.97844415292</v>
      </c>
      <c r="L44" s="31"/>
    </row>
    <row r="45" spans="2:14" x14ac:dyDescent="0.2">
      <c r="B45" s="15" t="s">
        <v>24</v>
      </c>
      <c r="C45" s="29">
        <v>655785.53223278152</v>
      </c>
      <c r="D45" s="29">
        <v>662248.99554701825</v>
      </c>
      <c r="E45" s="29">
        <v>671109.26916909544</v>
      </c>
      <c r="F45" s="29">
        <v>675196.97063471074</v>
      </c>
      <c r="G45" s="29">
        <v>684055.41332914354</v>
      </c>
      <c r="H45" s="29">
        <v>631615.09780280932</v>
      </c>
      <c r="I45" s="29">
        <v>675987.27451262728</v>
      </c>
      <c r="J45" s="29">
        <v>697284.10362355248</v>
      </c>
      <c r="K45" s="29">
        <v>675641.8221831799</v>
      </c>
      <c r="L45" s="31"/>
      <c r="M45" s="31"/>
      <c r="N45" s="31"/>
    </row>
    <row r="46" spans="2:14" x14ac:dyDescent="0.2">
      <c r="B46" s="15"/>
      <c r="C46" s="17"/>
      <c r="D46" s="17"/>
      <c r="E46" s="17"/>
      <c r="F46" s="17"/>
      <c r="G46" s="17"/>
      <c r="H46" s="17"/>
      <c r="I46" s="17"/>
      <c r="J46" s="17"/>
      <c r="K46" s="17"/>
      <c r="L46" s="31"/>
      <c r="M46" s="31"/>
      <c r="N46" s="31"/>
    </row>
    <row r="47" spans="2:14" x14ac:dyDescent="0.2">
      <c r="B47" s="11" t="s">
        <v>25</v>
      </c>
      <c r="C47" s="17">
        <f t="shared" ref="C47:F47" si="38">C48+C49</f>
        <v>974442.10679887561</v>
      </c>
      <c r="D47" s="17">
        <f t="shared" si="38"/>
        <v>974436.02086928627</v>
      </c>
      <c r="E47" s="17">
        <f t="shared" si="38"/>
        <v>985598.81985694403</v>
      </c>
      <c r="F47" s="17">
        <f t="shared" si="38"/>
        <v>992407.56835481606</v>
      </c>
      <c r="G47" s="17">
        <f>G48+G49</f>
        <v>1024889.0793292531</v>
      </c>
      <c r="H47" s="17">
        <f t="shared" ref="H47:J47" si="39">H48+H49</f>
        <v>975910.45125675143</v>
      </c>
      <c r="I47" s="17">
        <f t="shared" si="39"/>
        <v>998869.91263159318</v>
      </c>
      <c r="J47" s="17">
        <f t="shared" si="39"/>
        <v>1015200.3760192809</v>
      </c>
      <c r="K47" s="17">
        <f t="shared" ref="K47" si="40">K48+K49</f>
        <v>1013694.8006273328</v>
      </c>
      <c r="L47" s="31"/>
    </row>
    <row r="48" spans="2:14" x14ac:dyDescent="0.2">
      <c r="B48" s="15" t="s">
        <v>26</v>
      </c>
      <c r="C48" s="29">
        <v>404839.40705147496</v>
      </c>
      <c r="D48" s="29">
        <v>395034.77815940499</v>
      </c>
      <c r="E48" s="29">
        <v>392479.89092988597</v>
      </c>
      <c r="F48" s="29">
        <v>407417.74839263805</v>
      </c>
      <c r="G48" s="29">
        <v>433499.231921172</v>
      </c>
      <c r="H48" s="29">
        <v>434348.59918861301</v>
      </c>
      <c r="I48" s="29">
        <v>417884.63427695102</v>
      </c>
      <c r="J48" s="29">
        <v>419247.12100186903</v>
      </c>
      <c r="K48" s="29">
        <v>452859.53355528496</v>
      </c>
      <c r="L48" s="31"/>
      <c r="M48" s="31"/>
    </row>
    <row r="49" spans="2:13" x14ac:dyDescent="0.2">
      <c r="B49" s="15" t="s">
        <v>27</v>
      </c>
      <c r="C49" s="29">
        <v>569602.69974740059</v>
      </c>
      <c r="D49" s="29">
        <v>579401.24270988128</v>
      </c>
      <c r="E49" s="29">
        <v>593118.92892705812</v>
      </c>
      <c r="F49" s="29">
        <v>584989.81996217801</v>
      </c>
      <c r="G49" s="29">
        <v>591389.84740808106</v>
      </c>
      <c r="H49" s="29">
        <v>541561.85206813843</v>
      </c>
      <c r="I49" s="29">
        <v>580985.27835464221</v>
      </c>
      <c r="J49" s="29">
        <v>595953.2550174119</v>
      </c>
      <c r="K49" s="29">
        <v>560835.26707204781</v>
      </c>
      <c r="L49" s="31"/>
      <c r="M49" s="31"/>
    </row>
    <row r="50" spans="2:13" x14ac:dyDescent="0.2">
      <c r="B50" s="8"/>
      <c r="C50" s="8"/>
      <c r="D50" s="8"/>
      <c r="E50" s="8"/>
      <c r="F50" s="8"/>
      <c r="G50" s="19"/>
      <c r="H50" s="19"/>
      <c r="I50" s="19"/>
      <c r="J50" s="19"/>
      <c r="K50" s="19"/>
    </row>
    <row r="51" spans="2:13" x14ac:dyDescent="0.2">
      <c r="B51" s="20"/>
      <c r="C51" s="20"/>
      <c r="D51" s="20"/>
      <c r="E51" s="20"/>
      <c r="F51" s="20"/>
      <c r="G51" s="21"/>
      <c r="H51" s="21"/>
      <c r="I51" s="12"/>
      <c r="J51" s="12"/>
      <c r="K51" s="12"/>
    </row>
    <row r="52" spans="2:13" x14ac:dyDescent="0.2">
      <c r="B52" s="11" t="s">
        <v>28</v>
      </c>
      <c r="C52" s="11"/>
      <c r="D52" s="11"/>
      <c r="E52" s="11"/>
      <c r="F52" s="11"/>
      <c r="G52" s="22"/>
      <c r="H52" s="21"/>
      <c r="I52" s="12"/>
      <c r="J52" s="12"/>
      <c r="K52" s="12"/>
    </row>
    <row r="53" spans="2:13" x14ac:dyDescent="0.2">
      <c r="B53" s="20" t="s">
        <v>29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</row>
    <row r="54" spans="2:13" x14ac:dyDescent="0.2">
      <c r="B54" s="20" t="s">
        <v>30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</row>
    <row r="55" spans="2:13" s="43" customFormat="1" x14ac:dyDescent="0.2">
      <c r="B55" s="42"/>
      <c r="C55" s="42"/>
      <c r="D55" s="42"/>
      <c r="E55" s="42"/>
      <c r="F55" s="42"/>
      <c r="G55" s="47"/>
      <c r="H55" s="47"/>
      <c r="I55" s="48"/>
      <c r="J55" s="48"/>
      <c r="K55" s="48"/>
      <c r="L55" s="46"/>
    </row>
    <row r="56" spans="2:13" s="43" customFormat="1" x14ac:dyDescent="0.2">
      <c r="B56" s="42" t="s">
        <v>31</v>
      </c>
      <c r="C56" s="45">
        <f t="shared" ref="C56:F56" si="41">C32-(C43)</f>
        <v>0</v>
      </c>
      <c r="D56" s="45">
        <f t="shared" si="41"/>
        <v>0</v>
      </c>
      <c r="E56" s="45">
        <f t="shared" si="41"/>
        <v>0</v>
      </c>
      <c r="F56" s="45">
        <f t="shared" si="41"/>
        <v>0</v>
      </c>
      <c r="G56" s="45">
        <f>G32-(G43)</f>
        <v>0</v>
      </c>
      <c r="H56" s="45">
        <f t="shared" ref="H56:J56" si="42">H32-(H43)</f>
        <v>0</v>
      </c>
      <c r="I56" s="45">
        <f t="shared" si="42"/>
        <v>0</v>
      </c>
      <c r="J56" s="45">
        <f t="shared" si="42"/>
        <v>0</v>
      </c>
      <c r="K56" s="45">
        <f t="shared" ref="K56" si="43">K32-(K43)</f>
        <v>0</v>
      </c>
      <c r="L56" s="46"/>
    </row>
    <row r="57" spans="2:13" s="43" customFormat="1" x14ac:dyDescent="0.2">
      <c r="B57" s="42" t="s">
        <v>32</v>
      </c>
      <c r="C57" s="45">
        <f t="shared" ref="C57:F57" si="44">C32-C47</f>
        <v>0</v>
      </c>
      <c r="D57" s="45">
        <f t="shared" si="44"/>
        <v>0</v>
      </c>
      <c r="E57" s="45">
        <f t="shared" si="44"/>
        <v>0</v>
      </c>
      <c r="F57" s="45">
        <f t="shared" si="44"/>
        <v>0</v>
      </c>
      <c r="G57" s="45">
        <f>G32-G47</f>
        <v>0</v>
      </c>
      <c r="H57" s="45">
        <f t="shared" ref="H57:J57" si="45">H32-H47</f>
        <v>0</v>
      </c>
      <c r="I57" s="45">
        <f t="shared" si="45"/>
        <v>0</v>
      </c>
      <c r="J57" s="45">
        <f t="shared" si="45"/>
        <v>0</v>
      </c>
      <c r="K57" s="45">
        <f t="shared" ref="K57" si="46">K32-K47</f>
        <v>0</v>
      </c>
      <c r="L57" s="46"/>
    </row>
    <row r="58" spans="2:13" s="43" customFormat="1" x14ac:dyDescent="0.2">
      <c r="B58" s="20" t="s">
        <v>33</v>
      </c>
      <c r="C58" s="42"/>
      <c r="D58" s="42"/>
      <c r="E58" s="42"/>
      <c r="F58" s="42"/>
      <c r="G58" s="44"/>
      <c r="H58" s="44"/>
      <c r="I58" s="44"/>
      <c r="J58" s="44"/>
      <c r="K58" s="44"/>
      <c r="L58" s="46"/>
    </row>
    <row r="59" spans="2:13" x14ac:dyDescent="0.2">
      <c r="B59" s="35" t="s">
        <v>43</v>
      </c>
      <c r="C59" s="35"/>
      <c r="D59" s="35"/>
      <c r="E59" s="35"/>
      <c r="F59" s="35"/>
    </row>
    <row r="60" spans="2:13" s="53" customFormat="1" ht="14.5" customHeight="1" x14ac:dyDescent="0.2">
      <c r="B60" s="66" t="s">
        <v>54</v>
      </c>
      <c r="C60" s="66"/>
      <c r="D60" s="66"/>
      <c r="E60" s="66"/>
      <c r="F60" s="66"/>
      <c r="G60" s="66"/>
      <c r="H60" s="66"/>
      <c r="I60" s="66"/>
      <c r="J60" s="66"/>
      <c r="K60" s="61"/>
      <c r="L60" s="52"/>
    </row>
    <row r="61" spans="2:13" x14ac:dyDescent="0.2">
      <c r="B61" s="66"/>
      <c r="C61" s="66"/>
      <c r="D61" s="66"/>
      <c r="E61" s="66"/>
      <c r="F61" s="66"/>
      <c r="G61" s="67"/>
      <c r="H61" s="67"/>
      <c r="I61" s="67"/>
      <c r="J61" s="67"/>
      <c r="K61" s="62"/>
    </row>
    <row r="62" spans="2:13" x14ac:dyDescent="0.2">
      <c r="B62" s="64"/>
      <c r="C62" s="64"/>
      <c r="D62" s="64"/>
      <c r="E62" s="64"/>
      <c r="F62" s="64"/>
      <c r="G62" s="64"/>
      <c r="H62" s="64"/>
      <c r="I62" s="64"/>
      <c r="J62" s="64"/>
      <c r="K62" s="59"/>
    </row>
    <row r="63" spans="2:13" x14ac:dyDescent="0.2">
      <c r="B63" s="26"/>
      <c r="C63" s="26"/>
      <c r="D63" s="26"/>
      <c r="E63" s="26"/>
      <c r="F63" s="26"/>
      <c r="G63" s="25"/>
      <c r="H63" s="25"/>
      <c r="I63" s="25"/>
      <c r="J63" s="25"/>
      <c r="K63" s="25"/>
    </row>
    <row r="64" spans="2:13" x14ac:dyDescent="0.2">
      <c r="B64" s="26"/>
      <c r="C64" s="26"/>
      <c r="D64" s="26"/>
      <c r="E64" s="26"/>
      <c r="F64" s="26"/>
      <c r="G64" s="25"/>
      <c r="H64" s="25"/>
      <c r="I64" s="25"/>
      <c r="J64" s="25"/>
      <c r="K64" s="25"/>
    </row>
    <row r="65" spans="2:6" x14ac:dyDescent="0.2">
      <c r="B65" s="27"/>
      <c r="C65" s="27"/>
      <c r="D65" s="27"/>
      <c r="E65" s="27"/>
      <c r="F65" s="27"/>
    </row>
  </sheetData>
  <mergeCells count="3">
    <mergeCell ref="B60:J60"/>
    <mergeCell ref="B61:J61"/>
    <mergeCell ref="B62:J62"/>
  </mergeCells>
  <pageMargins left="0.25" right="0.25" top="0.75" bottom="0.75" header="0.3" footer="0.3"/>
  <pageSetup scale="78" orientation="landscape" r:id="rId1"/>
  <ignoredErrors>
    <ignoredError sqref="C36:K37" unlockedFormula="1"/>
    <ignoredError sqref="C38:K3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65"/>
  <sheetViews>
    <sheetView tabSelected="1" zoomScaleNormal="100" workbookViewId="0">
      <selection activeCell="M17" sqref="M17"/>
    </sheetView>
  </sheetViews>
  <sheetFormatPr baseColWidth="10" defaultColWidth="9.1640625" defaultRowHeight="15" x14ac:dyDescent="0.2"/>
  <cols>
    <col min="1" max="1" width="1.5" style="6" customWidth="1"/>
    <col min="2" max="2" width="54.6640625" style="2" customWidth="1"/>
    <col min="3" max="11" width="15.6640625" style="2" customWidth="1"/>
    <col min="12" max="12" width="11.6640625" style="30" bestFit="1" customWidth="1"/>
    <col min="13" max="14" width="13.33203125" style="6" bestFit="1" customWidth="1"/>
    <col min="15" max="16384" width="9.1640625" style="6"/>
  </cols>
  <sheetData>
    <row r="1" spans="2:14" x14ac:dyDescent="0.2">
      <c r="G1" s="3"/>
      <c r="H1" s="3"/>
      <c r="I1" s="4"/>
      <c r="J1" s="4" t="s">
        <v>0</v>
      </c>
      <c r="K1" s="5" t="s">
        <v>1</v>
      </c>
    </row>
    <row r="2" spans="2:14" x14ac:dyDescent="0.2">
      <c r="B2" s="7" t="s">
        <v>44</v>
      </c>
      <c r="C2" s="7"/>
      <c r="D2" s="7"/>
      <c r="E2" s="7"/>
      <c r="F2" s="7"/>
      <c r="G2" s="3"/>
      <c r="H2" s="3"/>
      <c r="I2" s="4"/>
      <c r="J2" s="4" t="s">
        <v>3</v>
      </c>
      <c r="K2" s="5" t="str">
        <f>'1. General Govt'!K2</f>
        <v>Q2 2025</v>
      </c>
    </row>
    <row r="3" spans="2:14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4" x14ac:dyDescent="0.2">
      <c r="B4" s="8"/>
      <c r="C4" s="9" t="s">
        <v>52</v>
      </c>
      <c r="D4" s="9" t="s">
        <v>56</v>
      </c>
      <c r="E4" s="9" t="s">
        <v>59</v>
      </c>
      <c r="F4" s="9" t="s">
        <v>62</v>
      </c>
      <c r="G4" s="9" t="s">
        <v>65</v>
      </c>
      <c r="H4" s="9" t="s">
        <v>67</v>
      </c>
      <c r="I4" s="9" t="s">
        <v>73</v>
      </c>
      <c r="J4" s="9" t="s">
        <v>69</v>
      </c>
      <c r="K4" s="9" t="s">
        <v>71</v>
      </c>
    </row>
    <row r="5" spans="2:14" x14ac:dyDescent="0.2">
      <c r="B5" s="7" t="s">
        <v>45</v>
      </c>
      <c r="C5" s="7"/>
      <c r="D5" s="7"/>
      <c r="E5" s="7"/>
      <c r="F5" s="7"/>
      <c r="G5" s="10"/>
      <c r="H5" s="10"/>
      <c r="I5" s="10"/>
      <c r="J5" s="10"/>
      <c r="K5" s="10"/>
    </row>
    <row r="6" spans="2:14" x14ac:dyDescent="0.2">
      <c r="B6" s="11" t="s">
        <v>8</v>
      </c>
      <c r="C6" s="11"/>
      <c r="D6" s="11"/>
      <c r="E6" s="11"/>
      <c r="F6" s="11"/>
      <c r="G6" s="12"/>
      <c r="H6" s="12"/>
      <c r="I6" s="12"/>
      <c r="J6" s="12"/>
      <c r="K6" s="12"/>
    </row>
    <row r="7" spans="2:14" x14ac:dyDescent="0.2">
      <c r="B7" s="13" t="s">
        <v>9</v>
      </c>
      <c r="C7" s="14">
        <f>SUM(C8:C9)+SUM(C11:C13)</f>
        <v>5756190.7578920983</v>
      </c>
      <c r="D7" s="14">
        <f>SUM(D8:D9)+SUM(D11:D13)</f>
        <v>5859696.1603857987</v>
      </c>
      <c r="E7" s="14">
        <f>SUM(E8:E9)+SUM(E11:E13)</f>
        <v>6138144.223630867</v>
      </c>
      <c r="F7" s="14">
        <f>SUM(F8:F9)+SUM(F11:F13)</f>
        <v>6220933.0681798588</v>
      </c>
      <c r="G7" s="14">
        <f>SUM(G8:G9)+SUM(G11:G13)</f>
        <v>6472418.796405986</v>
      </c>
      <c r="H7" s="14">
        <f t="shared" ref="H7:J7" si="0">SUM(H8:H9)+SUM(H11:H13)</f>
        <v>6545910.4650792964</v>
      </c>
      <c r="I7" s="14">
        <f t="shared" si="0"/>
        <v>6784676.552021401</v>
      </c>
      <c r="J7" s="14">
        <f t="shared" si="0"/>
        <v>6939793.7465860657</v>
      </c>
      <c r="K7" s="14">
        <f t="shared" ref="K7" si="1">SUM(K8:K9)+SUM(K11:K13)</f>
        <v>6955091.5006338283</v>
      </c>
      <c r="L7" s="31"/>
    </row>
    <row r="8" spans="2:14" x14ac:dyDescent="0.2">
      <c r="B8" s="49" t="s">
        <v>46</v>
      </c>
      <c r="C8" s="1">
        <v>5009330.1950121401</v>
      </c>
      <c r="D8" s="1">
        <v>5056332.4377255207</v>
      </c>
      <c r="E8" s="1">
        <v>5213512.4143912876</v>
      </c>
      <c r="F8" s="1">
        <v>5236890.3899829173</v>
      </c>
      <c r="G8" s="1">
        <v>5304884.4643202834</v>
      </c>
      <c r="H8" s="1">
        <v>5253933.3815638339</v>
      </c>
      <c r="I8" s="1">
        <v>5438763.0752875665</v>
      </c>
      <c r="J8" s="1">
        <v>5523307.3724490823</v>
      </c>
      <c r="K8" s="1">
        <v>5747449.0197273577</v>
      </c>
      <c r="L8" s="31"/>
      <c r="M8" s="31"/>
      <c r="N8" s="31"/>
    </row>
    <row r="9" spans="2:14" x14ac:dyDescent="0.2">
      <c r="B9" s="15" t="s">
        <v>11</v>
      </c>
      <c r="C9" s="1">
        <v>84827.548682061999</v>
      </c>
      <c r="D9" s="1">
        <v>163593.75505505566</v>
      </c>
      <c r="E9" s="1">
        <v>351234.28047164087</v>
      </c>
      <c r="F9" s="1">
        <v>518442.46018282417</v>
      </c>
      <c r="G9" s="1">
        <v>809010.8836058107</v>
      </c>
      <c r="H9" s="1">
        <v>1034196.2375973869</v>
      </c>
      <c r="I9" s="1">
        <v>1024426.6200957538</v>
      </c>
      <c r="J9" s="1">
        <v>999824.80327447399</v>
      </c>
      <c r="K9" s="1">
        <v>910156.42129294935</v>
      </c>
      <c r="L9" s="31"/>
      <c r="M9" s="31"/>
      <c r="N9" s="31"/>
    </row>
    <row r="10" spans="2:14" x14ac:dyDescent="0.2">
      <c r="B10" s="37" t="s">
        <v>12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1"/>
      <c r="M10" s="31"/>
      <c r="N10" s="31"/>
    </row>
    <row r="11" spans="2:14" x14ac:dyDescent="0.2">
      <c r="B11" s="15" t="s">
        <v>13</v>
      </c>
      <c r="C11" s="1">
        <v>525158.28002200439</v>
      </c>
      <c r="D11" s="1">
        <v>500048.91174451151</v>
      </c>
      <c r="E11" s="1">
        <v>408748.4726756087</v>
      </c>
      <c r="F11" s="1">
        <v>310081.47233867337</v>
      </c>
      <c r="G11" s="1">
        <v>227671.55937375705</v>
      </c>
      <c r="H11" s="1">
        <v>126765.06694191598</v>
      </c>
      <c r="I11" s="1">
        <v>166899.27076831498</v>
      </c>
      <c r="J11" s="1">
        <v>207606.5754970432</v>
      </c>
      <c r="K11" s="1">
        <v>167458.93584272792</v>
      </c>
      <c r="L11" s="31"/>
      <c r="M11" s="31"/>
      <c r="N11" s="31"/>
    </row>
    <row r="12" spans="2:14" x14ac:dyDescent="0.2">
      <c r="B12" s="15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31"/>
      <c r="M12" s="31"/>
      <c r="N12" s="31"/>
    </row>
    <row r="13" spans="2:14" x14ac:dyDescent="0.2">
      <c r="B13" s="15" t="s">
        <v>15</v>
      </c>
      <c r="C13" s="1">
        <v>136874.73417589147</v>
      </c>
      <c r="D13" s="1">
        <v>139721.05586071071</v>
      </c>
      <c r="E13" s="1">
        <v>164649.05609233023</v>
      </c>
      <c r="F13" s="1">
        <v>155518.74567544408</v>
      </c>
      <c r="G13" s="1">
        <v>130851.88910613499</v>
      </c>
      <c r="H13" s="1">
        <v>131015.77897615897</v>
      </c>
      <c r="I13" s="1">
        <v>154587.58586976578</v>
      </c>
      <c r="J13" s="1">
        <v>209054.99536546587</v>
      </c>
      <c r="K13" s="1">
        <v>130027.12377079375</v>
      </c>
      <c r="L13" s="31"/>
      <c r="M13" s="31"/>
      <c r="N13" s="31"/>
    </row>
    <row r="14" spans="2:14" x14ac:dyDescent="0.2">
      <c r="B14" s="13" t="s">
        <v>16</v>
      </c>
      <c r="C14" s="14">
        <f>C15+C24</f>
        <v>461001.05983632256</v>
      </c>
      <c r="D14" s="14">
        <f>D15+D24</f>
        <v>452087.77323526185</v>
      </c>
      <c r="E14" s="14">
        <f>E15+E24</f>
        <v>455333.60407460178</v>
      </c>
      <c r="F14" s="14">
        <f>F15+F24</f>
        <v>443474.71903931996</v>
      </c>
      <c r="G14" s="14">
        <f>G15+G24</f>
        <v>442929.56498241768</v>
      </c>
      <c r="H14" s="14">
        <f t="shared" ref="H14:J14" si="2">H15+H24</f>
        <v>454600.25303977093</v>
      </c>
      <c r="I14" s="14">
        <f>I15+I24</f>
        <v>533860.70711916452</v>
      </c>
      <c r="J14" s="14">
        <f t="shared" si="2"/>
        <v>508159.33290761174</v>
      </c>
      <c r="K14" s="14">
        <f t="shared" ref="K14" si="3">K15+K24</f>
        <v>502997.61775326054</v>
      </c>
      <c r="L14" s="31"/>
      <c r="M14" s="31"/>
    </row>
    <row r="15" spans="2:14" x14ac:dyDescent="0.2">
      <c r="B15" s="13" t="s">
        <v>17</v>
      </c>
      <c r="C15" s="14">
        <f>SUM(C16:C17)+SUM(C22:C23)+C20</f>
        <v>107547.93096820501</v>
      </c>
      <c r="D15" s="14">
        <f>SUM(D16:D17)+SUM(D22:D23)+D20</f>
        <v>88850.554341767041</v>
      </c>
      <c r="E15" s="14">
        <f>SUM(E16:E17)+SUM(E22:E23)+E20</f>
        <v>106042.8861525254</v>
      </c>
      <c r="F15" s="14">
        <f>SUM(F16:F17)+SUM(F22:F23)+F20</f>
        <v>97180.983025862777</v>
      </c>
      <c r="G15" s="14">
        <f>SUM(G16:G17)+SUM(G22:G23)+G20</f>
        <v>74527.728377008913</v>
      </c>
      <c r="H15" s="14">
        <f t="shared" ref="H15:J15" si="4">SUM(H16:H17)+SUM(H22:H23)+H20</f>
        <v>118864.51555814156</v>
      </c>
      <c r="I15" s="14">
        <f t="shared" si="4"/>
        <v>170053.9611405675</v>
      </c>
      <c r="J15" s="14">
        <f t="shared" si="4"/>
        <v>110406.35849855538</v>
      </c>
      <c r="K15" s="14">
        <f t="shared" ref="K15" si="5">SUM(K16:K17)+SUM(K22:K23)+K20</f>
        <v>119174.17921692561</v>
      </c>
      <c r="L15" s="31"/>
      <c r="M15" s="31"/>
    </row>
    <row r="16" spans="2:14" x14ac:dyDescent="0.2">
      <c r="B16" s="49" t="s">
        <v>46</v>
      </c>
      <c r="C16" s="1">
        <v>16645.188205578004</v>
      </c>
      <c r="D16" s="1">
        <v>16549.194764409</v>
      </c>
      <c r="E16" s="1">
        <v>20024.611467765</v>
      </c>
      <c r="F16" s="1">
        <v>18558.829571937</v>
      </c>
      <c r="G16" s="1">
        <v>8960.2234607810005</v>
      </c>
      <c r="H16" s="1">
        <v>8707.7354772209983</v>
      </c>
      <c r="I16" s="1">
        <v>8616.7686958590002</v>
      </c>
      <c r="J16" s="1">
        <v>6846.0325375090006</v>
      </c>
      <c r="K16" s="1">
        <v>8449.2058071500014</v>
      </c>
      <c r="L16" s="31"/>
      <c r="M16" s="31"/>
    </row>
    <row r="17" spans="2:12" x14ac:dyDescent="0.2">
      <c r="B17" s="15" t="s">
        <v>11</v>
      </c>
      <c r="C17" s="1">
        <v>43152.565657091996</v>
      </c>
      <c r="D17" s="1">
        <v>36195.175785791303</v>
      </c>
      <c r="E17" s="1">
        <v>37862.516368070486</v>
      </c>
      <c r="F17" s="1">
        <v>35975.360782597338</v>
      </c>
      <c r="G17" s="1">
        <v>21032.008506242597</v>
      </c>
      <c r="H17" s="1">
        <v>21784.899560399463</v>
      </c>
      <c r="I17" s="1">
        <v>20143.601797660482</v>
      </c>
      <c r="J17" s="1">
        <v>23059.840254779847</v>
      </c>
      <c r="K17" s="1">
        <v>27373.338250309447</v>
      </c>
      <c r="L17" s="31"/>
    </row>
    <row r="18" spans="2:12" x14ac:dyDescent="0.2">
      <c r="B18" s="37" t="s">
        <v>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1"/>
    </row>
    <row r="19" spans="2:12" x14ac:dyDescent="0.2">
      <c r="B19" s="37" t="s">
        <v>18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1"/>
    </row>
    <row r="20" spans="2:12" x14ac:dyDescent="0.2">
      <c r="B20" s="15" t="s">
        <v>13</v>
      </c>
      <c r="C20" s="1">
        <v>47750.177105535004</v>
      </c>
      <c r="D20" s="1">
        <v>36106.183791566735</v>
      </c>
      <c r="E20" s="1">
        <v>48155.758316689913</v>
      </c>
      <c r="F20" s="1">
        <v>42646.79267132844</v>
      </c>
      <c r="G20" s="1">
        <v>44535.496409985317</v>
      </c>
      <c r="H20" s="1">
        <v>88371.880520521096</v>
      </c>
      <c r="I20" s="1">
        <v>141293.590647048</v>
      </c>
      <c r="J20" s="1">
        <v>80500.485706266525</v>
      </c>
      <c r="K20" s="1">
        <v>83351.635159466154</v>
      </c>
      <c r="L20" s="31"/>
    </row>
    <row r="21" spans="2:12" x14ac:dyDescent="0.2">
      <c r="B21" s="37" t="s">
        <v>18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1"/>
    </row>
    <row r="22" spans="2:12" x14ac:dyDescent="0.2">
      <c r="B22" s="15" t="s">
        <v>14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31"/>
    </row>
    <row r="23" spans="2:12" x14ac:dyDescent="0.2">
      <c r="B23" s="15" t="s">
        <v>15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31"/>
    </row>
    <row r="24" spans="2:12" x14ac:dyDescent="0.2">
      <c r="B24" s="13" t="s">
        <v>19</v>
      </c>
      <c r="C24" s="14">
        <f>SUM(C25:C27)+SUM(C29:C31)</f>
        <v>353453.12886811752</v>
      </c>
      <c r="D24" s="14">
        <f>SUM(D25:D27)+SUM(D29:D31)</f>
        <v>363237.21889349481</v>
      </c>
      <c r="E24" s="14">
        <f>SUM(E25:E27)+SUM(E29:E31)</f>
        <v>349290.71792207635</v>
      </c>
      <c r="F24" s="14">
        <f>SUM(F25:F27)+SUM(F29:F31)</f>
        <v>346293.73601345718</v>
      </c>
      <c r="G24" s="14">
        <f>SUM(G25:G27)+SUM(G29:G31)</f>
        <v>368401.83660540875</v>
      </c>
      <c r="H24" s="14">
        <f t="shared" ref="H24:J24" si="6">SUM(H25:H27)+SUM(H29:H31)</f>
        <v>335735.73748162936</v>
      </c>
      <c r="I24" s="14">
        <f t="shared" si="6"/>
        <v>363806.74597859697</v>
      </c>
      <c r="J24" s="14">
        <f t="shared" si="6"/>
        <v>397752.97440905636</v>
      </c>
      <c r="K24" s="14">
        <f t="shared" ref="K24" si="7">SUM(K25:K27)+SUM(K29:K31)</f>
        <v>383823.43853633496</v>
      </c>
      <c r="L24" s="31"/>
    </row>
    <row r="25" spans="2:12" x14ac:dyDescent="0.2">
      <c r="B25" s="15" t="s">
        <v>20</v>
      </c>
      <c r="C25" s="1">
        <v>128815.462</v>
      </c>
      <c r="D25" s="1">
        <v>130699.262</v>
      </c>
      <c r="E25" s="1">
        <v>133309.783</v>
      </c>
      <c r="F25" s="1">
        <v>135357.372</v>
      </c>
      <c r="G25" s="1">
        <v>138743.01199999999</v>
      </c>
      <c r="H25" s="1">
        <v>132060.80300000001</v>
      </c>
      <c r="I25" s="1">
        <v>135605.984</v>
      </c>
      <c r="J25" s="1">
        <v>141421.55900000001</v>
      </c>
      <c r="K25" s="1">
        <v>143460.78200000001</v>
      </c>
      <c r="L25" s="31"/>
    </row>
    <row r="26" spans="2:12" x14ac:dyDescent="0.2">
      <c r="B26" s="49" t="s">
        <v>46</v>
      </c>
      <c r="C26" s="1">
        <v>28568.937188616001</v>
      </c>
      <c r="D26" s="1">
        <v>22924.672996399997</v>
      </c>
      <c r="E26" s="1">
        <v>8294.0806707159991</v>
      </c>
      <c r="F26" s="1">
        <v>7898.7606382140002</v>
      </c>
      <c r="G26" s="1">
        <v>7460.9677808169999</v>
      </c>
      <c r="H26" s="1">
        <v>6998.6905177040007</v>
      </c>
      <c r="I26" s="1">
        <v>7076.9274559679998</v>
      </c>
      <c r="J26" s="1">
        <v>7184.2365165380006</v>
      </c>
      <c r="K26" s="1">
        <v>6958.0344781419999</v>
      </c>
      <c r="L26" s="31"/>
    </row>
    <row r="27" spans="2:12" x14ac:dyDescent="0.2">
      <c r="B27" s="15" t="s">
        <v>11</v>
      </c>
      <c r="C27" s="1">
        <v>67925.950457771003</v>
      </c>
      <c r="D27" s="1">
        <v>68823.026018410994</v>
      </c>
      <c r="E27" s="1">
        <v>66117.346645870217</v>
      </c>
      <c r="F27" s="1">
        <v>66595.46403471283</v>
      </c>
      <c r="G27" s="1">
        <v>67669.662455387603</v>
      </c>
      <c r="H27" s="1">
        <v>60073.559614920057</v>
      </c>
      <c r="I27" s="1">
        <v>61091.566597878307</v>
      </c>
      <c r="J27" s="1">
        <v>67804.207390994416</v>
      </c>
      <c r="K27" s="1">
        <v>54500.009562186133</v>
      </c>
      <c r="L27" s="31"/>
    </row>
    <row r="28" spans="2:12" x14ac:dyDescent="0.2">
      <c r="B28" s="37" t="s">
        <v>12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1"/>
    </row>
    <row r="29" spans="2:12" x14ac:dyDescent="0.2">
      <c r="B29" s="15" t="s">
        <v>13</v>
      </c>
      <c r="C29" s="1">
        <v>128117.93475643302</v>
      </c>
      <c r="D29" s="1">
        <v>140765.43286501564</v>
      </c>
      <c r="E29" s="1">
        <v>141544.58294534351</v>
      </c>
      <c r="F29" s="1">
        <v>136417.22041361278</v>
      </c>
      <c r="G29" s="1">
        <v>154503.34776114003</v>
      </c>
      <c r="H29" s="1">
        <v>136577.7869557057</v>
      </c>
      <c r="I29" s="1">
        <v>160007.38039571259</v>
      </c>
      <c r="J29" s="1">
        <v>181318.08397248643</v>
      </c>
      <c r="K29" s="1">
        <v>178879.72803325945</v>
      </c>
      <c r="L29" s="31"/>
    </row>
    <row r="30" spans="2:12" x14ac:dyDescent="0.2">
      <c r="B30" s="15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31"/>
    </row>
    <row r="31" spans="2:12" x14ac:dyDescent="0.2">
      <c r="B31" s="15" t="s">
        <v>15</v>
      </c>
      <c r="C31" s="1">
        <v>24.844465297499998</v>
      </c>
      <c r="D31" s="1">
        <v>24.825013668179203</v>
      </c>
      <c r="E31" s="1">
        <v>24.924660146604403</v>
      </c>
      <c r="F31" s="1">
        <v>24.918926917556099</v>
      </c>
      <c r="G31" s="1">
        <v>24.846608064149201</v>
      </c>
      <c r="H31" s="1">
        <v>24.897393299575199</v>
      </c>
      <c r="I31" s="1">
        <v>24.887529038110198</v>
      </c>
      <c r="J31" s="1">
        <v>24.887529037513996</v>
      </c>
      <c r="K31" s="1">
        <v>24.884462747342997</v>
      </c>
      <c r="L31" s="31"/>
    </row>
    <row r="32" spans="2:12" x14ac:dyDescent="0.2">
      <c r="B32" s="13" t="s">
        <v>21</v>
      </c>
      <c r="C32" s="16">
        <f>SUM(C33:C35)+C38+SUM(C40:C41)</f>
        <v>6217191.8177284207</v>
      </c>
      <c r="D32" s="16">
        <f>SUM(D33:D35)+D38+SUM(D40:D41)</f>
        <v>6311783.9336210601</v>
      </c>
      <c r="E32" s="16">
        <f>SUM(E33:E35)+E38+SUM(E40:E41)</f>
        <v>6593477.8277054681</v>
      </c>
      <c r="F32" s="16">
        <f>SUM(F33:F35)+F38+SUM(F40:F41)</f>
        <v>6664407.7872191789</v>
      </c>
      <c r="G32" s="16">
        <f>SUM(G33:G35)+G38+SUM(G40:G41)</f>
        <v>6915348.3613884049</v>
      </c>
      <c r="H32" s="16">
        <f t="shared" ref="H32:J32" si="8">SUM(H33:H35)+H38+SUM(H40:H41)</f>
        <v>7000510.7181190671</v>
      </c>
      <c r="I32" s="16">
        <f t="shared" si="8"/>
        <v>7318537.259140566</v>
      </c>
      <c r="J32" s="16">
        <f t="shared" si="8"/>
        <v>7447953.0794936772</v>
      </c>
      <c r="K32" s="16">
        <f t="shared" ref="K32" si="9">SUM(K33:K35)+K38+SUM(K40:K41)</f>
        <v>7458089.1183870882</v>
      </c>
      <c r="L32" s="31"/>
    </row>
    <row r="33" spans="2:14" x14ac:dyDescent="0.2">
      <c r="B33" s="15" t="s">
        <v>20</v>
      </c>
      <c r="C33" s="28">
        <f t="shared" ref="C33:J33" si="10">C25</f>
        <v>128815.462</v>
      </c>
      <c r="D33" s="28">
        <f t="shared" si="10"/>
        <v>130699.262</v>
      </c>
      <c r="E33" s="28">
        <f t="shared" si="10"/>
        <v>133309.783</v>
      </c>
      <c r="F33" s="28">
        <f t="shared" si="10"/>
        <v>135357.372</v>
      </c>
      <c r="G33" s="28">
        <f t="shared" si="10"/>
        <v>138743.01199999999</v>
      </c>
      <c r="H33" s="28">
        <f t="shared" si="10"/>
        <v>132060.80300000001</v>
      </c>
      <c r="I33" s="28">
        <f t="shared" si="10"/>
        <v>135605.984</v>
      </c>
      <c r="J33" s="28">
        <f t="shared" si="10"/>
        <v>141421.55900000001</v>
      </c>
      <c r="K33" s="28">
        <f t="shared" ref="K33" si="11">K25</f>
        <v>143460.78200000001</v>
      </c>
      <c r="L33" s="31"/>
    </row>
    <row r="34" spans="2:14" x14ac:dyDescent="0.2">
      <c r="B34" s="49" t="s">
        <v>46</v>
      </c>
      <c r="C34" s="28">
        <f t="shared" ref="C34:J36" si="12">C8+C16+C26</f>
        <v>5054544.3204063345</v>
      </c>
      <c r="D34" s="28">
        <f t="shared" si="12"/>
        <v>5095806.3054863298</v>
      </c>
      <c r="E34" s="28">
        <f t="shared" si="12"/>
        <v>5241831.1065297686</v>
      </c>
      <c r="F34" s="28">
        <f t="shared" si="12"/>
        <v>5263347.9801930683</v>
      </c>
      <c r="G34" s="28">
        <f t="shared" si="12"/>
        <v>5321305.6555618821</v>
      </c>
      <c r="H34" s="28">
        <f t="shared" si="12"/>
        <v>5269639.8075587591</v>
      </c>
      <c r="I34" s="28">
        <f t="shared" si="12"/>
        <v>5454456.771439394</v>
      </c>
      <c r="J34" s="28">
        <f t="shared" si="12"/>
        <v>5537337.6415031292</v>
      </c>
      <c r="K34" s="28">
        <f t="shared" ref="K34" si="13">K8+K16+K26</f>
        <v>5762856.2600126499</v>
      </c>
      <c r="L34" s="31"/>
    </row>
    <row r="35" spans="2:14" x14ac:dyDescent="0.2">
      <c r="B35" s="15" t="s">
        <v>11</v>
      </c>
      <c r="C35" s="28">
        <f t="shared" si="12"/>
        <v>195906.064796925</v>
      </c>
      <c r="D35" s="28">
        <f t="shared" si="12"/>
        <v>268611.95685925795</v>
      </c>
      <c r="E35" s="28">
        <f t="shared" si="12"/>
        <v>455214.14348558162</v>
      </c>
      <c r="F35" s="28">
        <f t="shared" si="12"/>
        <v>621013.28500013438</v>
      </c>
      <c r="G35" s="28">
        <f t="shared" si="12"/>
        <v>897712.554567441</v>
      </c>
      <c r="H35" s="28">
        <f t="shared" si="12"/>
        <v>1116054.6967727065</v>
      </c>
      <c r="I35" s="28">
        <f t="shared" si="12"/>
        <v>1105661.7884912926</v>
      </c>
      <c r="J35" s="28">
        <f t="shared" si="12"/>
        <v>1090688.8509202483</v>
      </c>
      <c r="K35" s="28">
        <f t="shared" ref="K35" si="14">K9+K17+K27</f>
        <v>992029.7691054449</v>
      </c>
      <c r="L35" s="31"/>
    </row>
    <row r="36" spans="2:14" x14ac:dyDescent="0.2">
      <c r="B36" s="37" t="s">
        <v>12</v>
      </c>
      <c r="C36" s="38">
        <f t="shared" si="12"/>
        <v>0</v>
      </c>
      <c r="D36" s="38">
        <f t="shared" si="12"/>
        <v>0</v>
      </c>
      <c r="E36" s="38">
        <f t="shared" si="12"/>
        <v>0</v>
      </c>
      <c r="F36" s="38">
        <f t="shared" si="12"/>
        <v>0</v>
      </c>
      <c r="G36" s="38">
        <f t="shared" si="12"/>
        <v>0</v>
      </c>
      <c r="H36" s="38">
        <f t="shared" si="12"/>
        <v>0</v>
      </c>
      <c r="I36" s="38">
        <f t="shared" si="12"/>
        <v>0</v>
      </c>
      <c r="J36" s="38">
        <f t="shared" si="12"/>
        <v>0</v>
      </c>
      <c r="K36" s="38">
        <f t="shared" ref="K36" si="15">K10+K18+K28</f>
        <v>0</v>
      </c>
      <c r="L36" s="31"/>
    </row>
    <row r="37" spans="2:14" x14ac:dyDescent="0.2">
      <c r="B37" s="37" t="s">
        <v>18</v>
      </c>
      <c r="C37" s="38">
        <f t="shared" ref="C37:J37" si="16">C19</f>
        <v>0</v>
      </c>
      <c r="D37" s="38">
        <f t="shared" si="16"/>
        <v>0</v>
      </c>
      <c r="E37" s="38">
        <f t="shared" si="16"/>
        <v>0</v>
      </c>
      <c r="F37" s="38">
        <f t="shared" si="16"/>
        <v>0</v>
      </c>
      <c r="G37" s="38">
        <f t="shared" si="16"/>
        <v>0</v>
      </c>
      <c r="H37" s="38">
        <f t="shared" si="16"/>
        <v>0</v>
      </c>
      <c r="I37" s="38">
        <f t="shared" si="16"/>
        <v>0</v>
      </c>
      <c r="J37" s="38">
        <f t="shared" si="16"/>
        <v>0</v>
      </c>
      <c r="K37" s="38">
        <f t="shared" ref="K37" si="17">K19</f>
        <v>0</v>
      </c>
      <c r="L37" s="31"/>
    </row>
    <row r="38" spans="2:14" x14ac:dyDescent="0.2">
      <c r="B38" s="15" t="s">
        <v>13</v>
      </c>
      <c r="C38" s="28">
        <f t="shared" ref="C38:J38" si="18">C11+C20+C29</f>
        <v>701026.39188397245</v>
      </c>
      <c r="D38" s="28">
        <f t="shared" si="18"/>
        <v>676920.52840109379</v>
      </c>
      <c r="E38" s="28">
        <f t="shared" si="18"/>
        <v>598448.81393764215</v>
      </c>
      <c r="F38" s="28">
        <f t="shared" si="18"/>
        <v>489145.48542361462</v>
      </c>
      <c r="G38" s="28">
        <f t="shared" si="18"/>
        <v>426710.40354488237</v>
      </c>
      <c r="H38" s="28">
        <f t="shared" si="18"/>
        <v>351714.73441814282</v>
      </c>
      <c r="I38" s="28">
        <f t="shared" si="18"/>
        <v>468200.2418110756</v>
      </c>
      <c r="J38" s="28">
        <f t="shared" si="18"/>
        <v>469425.14517579618</v>
      </c>
      <c r="K38" s="28">
        <f t="shared" ref="K38" si="19">K11+K20+K29</f>
        <v>429690.29903545353</v>
      </c>
      <c r="L38" s="31"/>
    </row>
    <row r="39" spans="2:14" x14ac:dyDescent="0.2">
      <c r="B39" s="37" t="s">
        <v>18</v>
      </c>
      <c r="C39" s="38">
        <f t="shared" ref="C39:J39" si="20">C21</f>
        <v>0</v>
      </c>
      <c r="D39" s="38">
        <f t="shared" si="20"/>
        <v>0</v>
      </c>
      <c r="E39" s="38">
        <f t="shared" si="20"/>
        <v>0</v>
      </c>
      <c r="F39" s="38">
        <f t="shared" si="20"/>
        <v>0</v>
      </c>
      <c r="G39" s="38">
        <f t="shared" si="20"/>
        <v>0</v>
      </c>
      <c r="H39" s="38">
        <f t="shared" si="20"/>
        <v>0</v>
      </c>
      <c r="I39" s="38">
        <f t="shared" si="20"/>
        <v>0</v>
      </c>
      <c r="J39" s="38">
        <f t="shared" si="20"/>
        <v>0</v>
      </c>
      <c r="K39" s="38">
        <f t="shared" ref="K39" si="21">K21</f>
        <v>0</v>
      </c>
      <c r="L39" s="31"/>
    </row>
    <row r="40" spans="2:14" x14ac:dyDescent="0.2">
      <c r="B40" s="15" t="s">
        <v>14</v>
      </c>
      <c r="C40" s="28">
        <f t="shared" ref="C40:J41" si="22">C12+C22+C30</f>
        <v>0</v>
      </c>
      <c r="D40" s="28">
        <f t="shared" si="22"/>
        <v>0</v>
      </c>
      <c r="E40" s="28">
        <f t="shared" si="22"/>
        <v>0</v>
      </c>
      <c r="F40" s="28">
        <f t="shared" si="22"/>
        <v>0</v>
      </c>
      <c r="G40" s="28">
        <f t="shared" si="22"/>
        <v>0</v>
      </c>
      <c r="H40" s="28">
        <f t="shared" si="22"/>
        <v>0</v>
      </c>
      <c r="I40" s="28">
        <f t="shared" si="22"/>
        <v>0</v>
      </c>
      <c r="J40" s="28">
        <f t="shared" si="22"/>
        <v>0</v>
      </c>
      <c r="K40" s="28">
        <f t="shared" ref="K40" si="23">K12+K22+K30</f>
        <v>0</v>
      </c>
      <c r="L40" s="31"/>
    </row>
    <row r="41" spans="2:14" x14ac:dyDescent="0.2">
      <c r="B41" s="15" t="s">
        <v>15</v>
      </c>
      <c r="C41" s="28">
        <f t="shared" si="22"/>
        <v>136899.57864118897</v>
      </c>
      <c r="D41" s="28">
        <f t="shared" si="22"/>
        <v>139745.8808743789</v>
      </c>
      <c r="E41" s="28">
        <f t="shared" si="22"/>
        <v>164673.98075247684</v>
      </c>
      <c r="F41" s="28">
        <f t="shared" si="22"/>
        <v>155543.66460236165</v>
      </c>
      <c r="G41" s="28">
        <f t="shared" si="22"/>
        <v>130876.73571419914</v>
      </c>
      <c r="H41" s="28">
        <f t="shared" si="22"/>
        <v>131040.67636945854</v>
      </c>
      <c r="I41" s="28">
        <f t="shared" si="22"/>
        <v>154612.47339880388</v>
      </c>
      <c r="J41" s="28">
        <f t="shared" si="22"/>
        <v>209079.88289450339</v>
      </c>
      <c r="K41" s="28">
        <f t="shared" ref="K41" si="24">K13+K23+K31</f>
        <v>130052.0082335411</v>
      </c>
      <c r="L41" s="31"/>
    </row>
    <row r="42" spans="2:14" x14ac:dyDescent="0.2"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31"/>
    </row>
    <row r="43" spans="2:14" x14ac:dyDescent="0.2">
      <c r="B43" s="18" t="s">
        <v>22</v>
      </c>
      <c r="C43" s="17">
        <f>C44+C45</f>
        <v>6217191.8177284338</v>
      </c>
      <c r="D43" s="17">
        <f>D44+D45</f>
        <v>6311783.9336210731</v>
      </c>
      <c r="E43" s="17">
        <f>E44+E45</f>
        <v>6593477.8277054671</v>
      </c>
      <c r="F43" s="17">
        <f>F44+F45</f>
        <v>6664407.7872191761</v>
      </c>
      <c r="G43" s="17">
        <f>G44+G45</f>
        <v>6915348.3613883993</v>
      </c>
      <c r="H43" s="17">
        <f t="shared" ref="H43:J43" si="25">H44+H45</f>
        <v>7000510.7181190634</v>
      </c>
      <c r="I43" s="17">
        <f t="shared" si="25"/>
        <v>7318537.2591405604</v>
      </c>
      <c r="J43" s="17">
        <f t="shared" si="25"/>
        <v>7447953.0794936726</v>
      </c>
      <c r="K43" s="17">
        <f t="shared" ref="K43" si="26">K44+K45</f>
        <v>7458089.1183870826</v>
      </c>
      <c r="L43" s="31"/>
    </row>
    <row r="44" spans="2:14" x14ac:dyDescent="0.2">
      <c r="B44" s="15" t="s">
        <v>23</v>
      </c>
      <c r="C44" s="29">
        <v>4969795.4746288927</v>
      </c>
      <c r="D44" s="29">
        <v>5080196.6964565264</v>
      </c>
      <c r="E44" s="29">
        <v>5318356.4643690847</v>
      </c>
      <c r="F44" s="29">
        <v>5365980.649116911</v>
      </c>
      <c r="G44" s="29">
        <v>5572718.5134141892</v>
      </c>
      <c r="H44" s="29">
        <v>5696321.1715862779</v>
      </c>
      <c r="I44" s="29">
        <v>5791467.0617443584</v>
      </c>
      <c r="J44" s="29">
        <v>5911157.8793217754</v>
      </c>
      <c r="K44" s="29">
        <v>5949287.6627946272</v>
      </c>
      <c r="L44" s="31"/>
    </row>
    <row r="45" spans="2:14" x14ac:dyDescent="0.2">
      <c r="B45" s="15" t="s">
        <v>24</v>
      </c>
      <c r="C45" s="29">
        <v>1247396.3430995415</v>
      </c>
      <c r="D45" s="29">
        <v>1231587.237164547</v>
      </c>
      <c r="E45" s="29">
        <v>1275121.3633363827</v>
      </c>
      <c r="F45" s="29">
        <v>1298427.1381022651</v>
      </c>
      <c r="G45" s="29">
        <v>1342629.8479742098</v>
      </c>
      <c r="H45" s="29">
        <v>1304189.5465327858</v>
      </c>
      <c r="I45" s="29">
        <v>1527070.1973962015</v>
      </c>
      <c r="J45" s="29">
        <v>1536795.200171897</v>
      </c>
      <c r="K45" s="29">
        <v>1508801.4555924556</v>
      </c>
      <c r="L45" s="31"/>
      <c r="M45" s="31"/>
      <c r="N45" s="31"/>
    </row>
    <row r="46" spans="2:14" x14ac:dyDescent="0.2">
      <c r="B46" s="15"/>
      <c r="C46" s="17"/>
      <c r="D46" s="17"/>
      <c r="E46" s="17"/>
      <c r="F46" s="17"/>
      <c r="G46" s="17"/>
      <c r="H46" s="17"/>
      <c r="I46" s="17"/>
      <c r="J46" s="17"/>
      <c r="K46" s="17"/>
      <c r="L46" s="31"/>
      <c r="M46" s="31"/>
      <c r="N46" s="31"/>
    </row>
    <row r="47" spans="2:14" x14ac:dyDescent="0.2">
      <c r="B47" s="11" t="s">
        <v>25</v>
      </c>
      <c r="C47" s="17">
        <f>C48+C49</f>
        <v>6217191.8177284338</v>
      </c>
      <c r="D47" s="17">
        <f>D48+D49</f>
        <v>6311783.9336210741</v>
      </c>
      <c r="E47" s="17">
        <f>E48+E49</f>
        <v>6593477.8277054653</v>
      </c>
      <c r="F47" s="17">
        <f>F48+F49</f>
        <v>6664407.7872191761</v>
      </c>
      <c r="G47" s="17">
        <f>G48+G49</f>
        <v>6915348.3613883993</v>
      </c>
      <c r="H47" s="17">
        <f t="shared" ref="H47:J47" si="27">H48+H49</f>
        <v>7000510.7181190634</v>
      </c>
      <c r="I47" s="17">
        <f t="shared" si="27"/>
        <v>7318537.2591405585</v>
      </c>
      <c r="J47" s="17">
        <f t="shared" si="27"/>
        <v>7447953.0794936717</v>
      </c>
      <c r="K47" s="17">
        <f t="shared" ref="K47" si="28">K48+K49</f>
        <v>7458089.1183870835</v>
      </c>
      <c r="L47" s="31"/>
    </row>
    <row r="48" spans="2:14" x14ac:dyDescent="0.2">
      <c r="B48" s="15" t="s">
        <v>26</v>
      </c>
      <c r="C48" s="29">
        <v>5934105.6028263187</v>
      </c>
      <c r="D48" s="29">
        <v>6025619.6508253152</v>
      </c>
      <c r="E48" s="29">
        <v>6251314.4640140086</v>
      </c>
      <c r="F48" s="29">
        <v>6304277.2556431517</v>
      </c>
      <c r="G48" s="29">
        <v>6452767.580891747</v>
      </c>
      <c r="H48" s="29">
        <v>6469167.4525185684</v>
      </c>
      <c r="I48" s="29">
        <v>6703628.0286104428</v>
      </c>
      <c r="J48" s="29">
        <v>6818664.3324016379</v>
      </c>
      <c r="K48" s="29">
        <v>6801682.4801436998</v>
      </c>
      <c r="L48" s="31"/>
      <c r="M48" s="31"/>
    </row>
    <row r="49" spans="2:13" x14ac:dyDescent="0.2">
      <c r="B49" s="15" t="s">
        <v>27</v>
      </c>
      <c r="C49" s="29">
        <v>283086.21490211459</v>
      </c>
      <c r="D49" s="29">
        <v>286164.28279575857</v>
      </c>
      <c r="E49" s="29">
        <v>342163.36369145685</v>
      </c>
      <c r="F49" s="29">
        <v>360130.53157602466</v>
      </c>
      <c r="G49" s="29">
        <v>462580.78049665235</v>
      </c>
      <c r="H49" s="29">
        <v>531343.26560049539</v>
      </c>
      <c r="I49" s="29">
        <v>614909.23053011613</v>
      </c>
      <c r="J49" s="29">
        <v>629288.74709203374</v>
      </c>
      <c r="K49" s="29">
        <v>656406.6382433835</v>
      </c>
      <c r="L49" s="31"/>
      <c r="M49" s="31"/>
    </row>
    <row r="50" spans="2:13" x14ac:dyDescent="0.2">
      <c r="B50" s="8"/>
      <c r="C50" s="19"/>
      <c r="D50" s="19"/>
      <c r="E50" s="19"/>
      <c r="F50" s="19"/>
      <c r="G50" s="19"/>
      <c r="H50" s="19"/>
      <c r="I50" s="19"/>
      <c r="J50" s="19"/>
      <c r="K50" s="19"/>
    </row>
    <row r="51" spans="2:13" x14ac:dyDescent="0.2">
      <c r="B51" s="20"/>
      <c r="C51" s="21"/>
      <c r="D51" s="21"/>
      <c r="E51" s="21"/>
      <c r="F51" s="21"/>
      <c r="G51" s="21"/>
      <c r="H51" s="21"/>
      <c r="I51" s="12"/>
      <c r="J51" s="12"/>
      <c r="K51" s="12"/>
    </row>
    <row r="52" spans="2:13" x14ac:dyDescent="0.2">
      <c r="B52" s="11" t="s">
        <v>28</v>
      </c>
      <c r="C52" s="22"/>
      <c r="D52" s="22"/>
      <c r="E52" s="22"/>
      <c r="F52" s="22"/>
      <c r="G52" s="22"/>
      <c r="H52" s="21"/>
      <c r="I52" s="12"/>
      <c r="J52" s="12"/>
      <c r="K52" s="12"/>
    </row>
    <row r="53" spans="2:13" x14ac:dyDescent="0.2">
      <c r="B53" s="20" t="s">
        <v>29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</row>
    <row r="54" spans="2:13" x14ac:dyDescent="0.2">
      <c r="B54" s="20" t="s">
        <v>30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</row>
    <row r="55" spans="2:13" s="43" customFormat="1" x14ac:dyDescent="0.2">
      <c r="B55" s="42"/>
      <c r="C55" s="42"/>
      <c r="D55" s="42"/>
      <c r="E55" s="42"/>
      <c r="F55" s="42"/>
      <c r="G55" s="47"/>
      <c r="H55" s="47"/>
      <c r="I55" s="48"/>
      <c r="J55" s="48"/>
      <c r="K55" s="48"/>
      <c r="L55" s="46"/>
    </row>
    <row r="56" spans="2:13" s="43" customFormat="1" x14ac:dyDescent="0.2">
      <c r="B56" s="42" t="s">
        <v>31</v>
      </c>
      <c r="C56" s="45">
        <f t="shared" ref="C56:F56" si="29">C32-(C43)</f>
        <v>-1.3038516044616699E-8</v>
      </c>
      <c r="D56" s="45">
        <f t="shared" si="29"/>
        <v>-1.3038516044616699E-8</v>
      </c>
      <c r="E56" s="45">
        <f t="shared" si="29"/>
        <v>0</v>
      </c>
      <c r="F56" s="45">
        <f t="shared" si="29"/>
        <v>0</v>
      </c>
      <c r="G56" s="45">
        <f>G32-(G43)</f>
        <v>0</v>
      </c>
      <c r="H56" s="45">
        <f t="shared" ref="H56:I56" si="30">H32-(H43)</f>
        <v>0</v>
      </c>
      <c r="I56" s="45">
        <f t="shared" si="30"/>
        <v>0</v>
      </c>
      <c r="J56" s="45">
        <f>J32-(J43)</f>
        <v>0</v>
      </c>
      <c r="K56" s="45">
        <f>K32-(K43)</f>
        <v>0</v>
      </c>
      <c r="L56" s="46"/>
    </row>
    <row r="57" spans="2:13" s="43" customFormat="1" x14ac:dyDescent="0.2">
      <c r="B57" s="42" t="s">
        <v>32</v>
      </c>
      <c r="C57" s="45">
        <f t="shared" ref="C57:F57" si="31">C32-C47</f>
        <v>-1.3038516044616699E-8</v>
      </c>
      <c r="D57" s="45">
        <f t="shared" si="31"/>
        <v>-1.3969838619232178E-8</v>
      </c>
      <c r="E57" s="45">
        <f t="shared" si="31"/>
        <v>0</v>
      </c>
      <c r="F57" s="45">
        <f t="shared" si="31"/>
        <v>0</v>
      </c>
      <c r="G57" s="45">
        <f>G32-G47</f>
        <v>0</v>
      </c>
      <c r="H57" s="45">
        <f t="shared" ref="H57:J57" si="32">H32-H47</f>
        <v>0</v>
      </c>
      <c r="I57" s="45">
        <f t="shared" si="32"/>
        <v>7.4505805969238281E-9</v>
      </c>
      <c r="J57" s="45">
        <f t="shared" si="32"/>
        <v>0</v>
      </c>
      <c r="K57" s="45">
        <f t="shared" ref="K57" si="33">K32-K47</f>
        <v>0</v>
      </c>
      <c r="L57" s="46"/>
    </row>
    <row r="58" spans="2:13" s="43" customFormat="1" x14ac:dyDescent="0.2">
      <c r="B58" s="20" t="s">
        <v>33</v>
      </c>
      <c r="C58" s="42"/>
      <c r="D58" s="42"/>
      <c r="E58" s="42"/>
      <c r="F58" s="42"/>
      <c r="G58" s="44"/>
      <c r="H58" s="44"/>
      <c r="I58" s="44"/>
      <c r="J58" s="44"/>
      <c r="K58" s="44"/>
      <c r="L58" s="46"/>
    </row>
    <row r="59" spans="2:13" x14ac:dyDescent="0.2">
      <c r="B59" s="68" t="s">
        <v>43</v>
      </c>
      <c r="C59" s="68"/>
      <c r="D59" s="68"/>
      <c r="E59" s="68"/>
      <c r="F59" s="68"/>
      <c r="G59" s="68"/>
      <c r="H59" s="68"/>
      <c r="I59" s="68"/>
      <c r="J59" s="68"/>
      <c r="K59" s="35"/>
    </row>
    <row r="60" spans="2:13" s="53" customFormat="1" ht="14.5" customHeight="1" x14ac:dyDescent="0.2">
      <c r="B60" s="66" t="s">
        <v>75</v>
      </c>
      <c r="C60" s="66"/>
      <c r="D60" s="66"/>
      <c r="E60" s="66"/>
      <c r="F60" s="66"/>
      <c r="G60" s="66"/>
      <c r="H60" s="66"/>
      <c r="I60" s="66"/>
      <c r="J60" s="66"/>
      <c r="K60" s="61"/>
      <c r="L60" s="52"/>
    </row>
    <row r="61" spans="2:13" s="55" customFormat="1" ht="14.5" customHeight="1" x14ac:dyDescent="0.2">
      <c r="B61" s="66" t="s">
        <v>74</v>
      </c>
      <c r="C61" s="66"/>
      <c r="D61" s="66"/>
      <c r="E61" s="66"/>
      <c r="F61" s="66"/>
      <c r="G61" s="66"/>
      <c r="H61" s="66"/>
      <c r="I61" s="66"/>
      <c r="J61" s="66"/>
      <c r="K61" s="61"/>
      <c r="L61" s="54"/>
    </row>
    <row r="62" spans="2:13" x14ac:dyDescent="0.2">
      <c r="B62" s="64"/>
      <c r="C62" s="64"/>
      <c r="D62" s="64"/>
      <c r="E62" s="64"/>
      <c r="F62" s="64"/>
      <c r="G62" s="64"/>
      <c r="H62" s="64"/>
      <c r="I62" s="64"/>
      <c r="J62" s="64"/>
      <c r="K62" s="59"/>
    </row>
    <row r="63" spans="2:13" x14ac:dyDescent="0.2">
      <c r="B63" s="26"/>
      <c r="C63" s="26"/>
      <c r="D63" s="26"/>
      <c r="E63" s="26"/>
      <c r="F63" s="26"/>
      <c r="G63" s="25"/>
      <c r="H63" s="25"/>
      <c r="I63" s="25"/>
      <c r="J63" s="25"/>
      <c r="K63" s="25"/>
    </row>
    <row r="64" spans="2:13" x14ac:dyDescent="0.2">
      <c r="B64" s="26"/>
      <c r="C64" s="26"/>
      <c r="D64" s="26"/>
      <c r="E64" s="26"/>
      <c r="F64" s="26"/>
      <c r="G64" s="25"/>
      <c r="H64" s="25"/>
      <c r="I64" s="25"/>
      <c r="J64" s="25"/>
      <c r="K64" s="25"/>
    </row>
    <row r="65" spans="2:6" x14ac:dyDescent="0.2">
      <c r="B65" s="27"/>
      <c r="C65" s="27"/>
      <c r="D65" s="27"/>
      <c r="E65" s="27"/>
      <c r="F65" s="27"/>
    </row>
  </sheetData>
  <mergeCells count="4">
    <mergeCell ref="B60:J60"/>
    <mergeCell ref="B61:J61"/>
    <mergeCell ref="B62:J62"/>
    <mergeCell ref="B59:J59"/>
  </mergeCells>
  <pageMargins left="0.25" right="0.25" top="0.75" bottom="0.75" header="0.3" footer="0.3"/>
  <pageSetup paperSize="9" scale="72" orientation="landscape" r:id="rId1"/>
  <ignoredErrors>
    <ignoredError sqref="C36:K37 C39:K39" unlockedFormula="1"/>
    <ignoredError sqref="C38:K38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65"/>
  <sheetViews>
    <sheetView workbookViewId="0">
      <selection activeCell="Q14" sqref="Q14"/>
    </sheetView>
  </sheetViews>
  <sheetFormatPr baseColWidth="10" defaultColWidth="9.1640625" defaultRowHeight="15" x14ac:dyDescent="0.2"/>
  <cols>
    <col min="1" max="1" width="0.83203125" style="6" customWidth="1"/>
    <col min="2" max="2" width="54.33203125" style="2" customWidth="1"/>
    <col min="3" max="11" width="15.6640625" style="2" customWidth="1"/>
    <col min="12" max="12" width="13.33203125" style="30" bestFit="1" customWidth="1"/>
    <col min="13" max="16384" width="9.1640625" style="6"/>
  </cols>
  <sheetData>
    <row r="1" spans="2:11" x14ac:dyDescent="0.2">
      <c r="G1" s="3"/>
      <c r="H1" s="3"/>
      <c r="I1" s="4"/>
      <c r="J1" s="4" t="s">
        <v>0</v>
      </c>
      <c r="K1" s="5" t="s">
        <v>1</v>
      </c>
    </row>
    <row r="2" spans="2:11" x14ac:dyDescent="0.2">
      <c r="B2" s="51" t="s">
        <v>50</v>
      </c>
      <c r="C2" s="7"/>
      <c r="D2" s="7"/>
      <c r="E2" s="7"/>
      <c r="F2" s="7"/>
      <c r="G2" s="3"/>
      <c r="H2" s="3"/>
      <c r="I2" s="4"/>
      <c r="J2" s="4" t="s">
        <v>3</v>
      </c>
      <c r="K2" s="5" t="str">
        <f>'1. General Govt'!K2</f>
        <v>Q2 2025</v>
      </c>
    </row>
    <row r="3" spans="2:11" x14ac:dyDescent="0.2">
      <c r="B3" s="8" t="s">
        <v>4</v>
      </c>
      <c r="C3" s="20"/>
      <c r="D3" s="20"/>
      <c r="E3" s="20"/>
      <c r="F3" s="20"/>
      <c r="G3" s="3"/>
      <c r="H3" s="3"/>
      <c r="I3" s="4"/>
      <c r="J3" s="4" t="s">
        <v>5</v>
      </c>
      <c r="K3" s="5" t="s">
        <v>6</v>
      </c>
    </row>
    <row r="4" spans="2:11" x14ac:dyDescent="0.2">
      <c r="B4" s="8"/>
      <c r="C4" s="9" t="s">
        <v>52</v>
      </c>
      <c r="D4" s="9" t="s">
        <v>56</v>
      </c>
      <c r="E4" s="9" t="s">
        <v>59</v>
      </c>
      <c r="F4" s="9" t="s">
        <v>57</v>
      </c>
      <c r="G4" s="9" t="s">
        <v>61</v>
      </c>
      <c r="H4" s="9" t="s">
        <v>63</v>
      </c>
      <c r="I4" s="9" t="s">
        <v>66</v>
      </c>
      <c r="J4" s="9" t="s">
        <v>69</v>
      </c>
      <c r="K4" s="9" t="s">
        <v>71</v>
      </c>
    </row>
    <row r="5" spans="2:11" x14ac:dyDescent="0.2">
      <c r="B5" s="7" t="s">
        <v>7</v>
      </c>
      <c r="C5" s="7"/>
      <c r="D5" s="7"/>
      <c r="E5" s="7"/>
      <c r="F5" s="7"/>
      <c r="G5" s="10"/>
      <c r="H5" s="10"/>
      <c r="I5" s="10"/>
      <c r="J5" s="10"/>
      <c r="K5" s="10"/>
    </row>
    <row r="6" spans="2:11" x14ac:dyDescent="0.2">
      <c r="B6" s="11" t="s">
        <v>8</v>
      </c>
      <c r="C6" s="11"/>
      <c r="D6" s="11"/>
      <c r="E6" s="11"/>
      <c r="F6" s="11"/>
      <c r="G6" s="12"/>
      <c r="H6" s="12"/>
      <c r="I6" s="12"/>
      <c r="J6" s="12"/>
      <c r="K6" s="12"/>
    </row>
    <row r="7" spans="2:11" x14ac:dyDescent="0.2">
      <c r="B7" s="13" t="s">
        <v>9</v>
      </c>
      <c r="C7" s="14">
        <f>C8+C9+C11+C12+C13</f>
        <v>5905126.6084978236</v>
      </c>
      <c r="D7" s="14">
        <f t="shared" ref="D7:F7" si="0">D8+D9+D11+D12+D13</f>
        <v>6008602.7502780566</v>
      </c>
      <c r="E7" s="14">
        <f t="shared" si="0"/>
        <v>6270031.4052341739</v>
      </c>
      <c r="F7" s="14">
        <f t="shared" si="0"/>
        <v>6354417.9997535758</v>
      </c>
      <c r="G7" s="14">
        <f>G8+G9+G11+G12+G13</f>
        <v>6633413.1174290311</v>
      </c>
      <c r="H7" s="14">
        <f t="shared" ref="H7" si="1">H8+H9+H11+H12+H13</f>
        <v>6701756.4942886289</v>
      </c>
      <c r="I7" s="14">
        <f>I8+I9+I11+I12+I13</f>
        <v>6951548.5557439625</v>
      </c>
      <c r="J7" s="14">
        <f>J8+J9+J11+J12+J13</f>
        <v>7126301.6399342557</v>
      </c>
      <c r="K7" s="14">
        <f>K8+K9+K11+K12+K13</f>
        <v>7169285.4811867308</v>
      </c>
    </row>
    <row r="8" spans="2:11" x14ac:dyDescent="0.2">
      <c r="B8" s="49" t="s">
        <v>46</v>
      </c>
      <c r="C8" s="1">
        <f>'1. General Govt'!C8+'2. Non Fin. Pub. Corp'!C8+'3. Fin. Pub. Corp.'!C8</f>
        <v>5009330.1950121401</v>
      </c>
      <c r="D8" s="1">
        <f>'1. General Govt'!D8+'2. Non Fin. Pub. Corp'!D8+'3. Fin. Pub. Corp.'!D8</f>
        <v>5056332.4377255207</v>
      </c>
      <c r="E8" s="1">
        <f>'1. General Govt'!E8+'2. Non Fin. Pub. Corp'!E8+'3. Fin. Pub. Corp.'!E8</f>
        <v>5213512.4143912876</v>
      </c>
      <c r="F8" s="1">
        <f>'1. General Govt'!F8+'2. Non Fin. Pub. Corp'!F8+'3. Fin. Pub. Corp.'!F8</f>
        <v>5236890.3899829173</v>
      </c>
      <c r="G8" s="1">
        <f>'1. General Govt'!G8+'2. Non Fin. Pub. Corp'!G8+'3. Fin. Pub. Corp.'!G8</f>
        <v>5304884.4643202834</v>
      </c>
      <c r="H8" s="1">
        <f>'1. General Govt'!H8+'2. Non Fin. Pub. Corp'!H8+'3. Fin. Pub. Corp.'!H8</f>
        <v>5253933.3815638339</v>
      </c>
      <c r="I8" s="1">
        <f>'1. General Govt'!I8+'2. Non Fin. Pub. Corp'!I8+'3. Fin. Pub. Corp.'!I8</f>
        <v>5438763.0752875665</v>
      </c>
      <c r="J8" s="1">
        <f>'1. General Govt'!J8+'2. Non Fin. Pub. Corp'!J8+'3. Fin. Pub. Corp.'!J8</f>
        <v>5523307.3724490823</v>
      </c>
      <c r="K8" s="1">
        <f>'1. General Govt'!K8+'2. Non Fin. Pub. Corp'!K8+'3. Fin. Pub. Corp.'!K8</f>
        <v>5747449.0197273577</v>
      </c>
    </row>
    <row r="9" spans="2:11" x14ac:dyDescent="0.2">
      <c r="B9" s="15" t="s">
        <v>11</v>
      </c>
      <c r="C9" s="1">
        <f>'1. General Govt'!C9+'2. Non Fin. Pub. Corp'!C9+'3. Fin. Pub. Corp.'!C9</f>
        <v>126657.548682062</v>
      </c>
      <c r="D9" s="1">
        <f>'1. General Govt'!D9+'2. Non Fin. Pub. Corp'!D9+'3. Fin. Pub. Corp.'!D9</f>
        <v>195443.75505505566</v>
      </c>
      <c r="E9" s="1">
        <f>'1. General Govt'!E9+'2. Non Fin. Pub. Corp'!E9+'3. Fin. Pub. Corp.'!E9</f>
        <v>382646.28047164087</v>
      </c>
      <c r="F9" s="1">
        <f>'1. General Govt'!F9+'2. Non Fin. Pub. Corp'!F9+'3. Fin. Pub. Corp.'!F9</f>
        <v>557102.46018282417</v>
      </c>
      <c r="G9" s="1">
        <f>'1. General Govt'!G9+'2. Non Fin. Pub. Corp'!G9+'3. Fin. Pub. Corp.'!G9</f>
        <v>852654.18360581074</v>
      </c>
      <c r="H9" s="1">
        <f>'1. General Govt'!H9+'2. Non Fin. Pub. Corp'!H9+'3. Fin. Pub. Corp.'!H9</f>
        <v>1082309.5375973869</v>
      </c>
      <c r="I9" s="1">
        <f>'1. General Govt'!I9+'2. Non Fin. Pub. Corp'!I9+'3. Fin. Pub. Corp.'!I9</f>
        <v>1086844.9200957539</v>
      </c>
      <c r="J9" s="1">
        <f>'1. General Govt'!J9+'2. Non Fin. Pub. Corp'!J9+'3. Fin. Pub. Corp.'!J9</f>
        <v>1078708.8032744741</v>
      </c>
      <c r="K9" s="1">
        <f>'1. General Govt'!K9+'2. Non Fin. Pub. Corp'!K9+'3. Fin. Pub. Corp.'!K9</f>
        <v>989906.42129294935</v>
      </c>
    </row>
    <row r="10" spans="2:11" x14ac:dyDescent="0.2">
      <c r="B10" s="37" t="s">
        <v>12</v>
      </c>
      <c r="C10" s="36">
        <f>'1. General Govt'!C10+'2. Non Fin. Pub. Corp'!C10+'3. Fin. Pub. Corp.'!C10</f>
        <v>-870.90487900000005</v>
      </c>
      <c r="D10" s="36">
        <f>'1. General Govt'!D10+'2. Non Fin. Pub. Corp'!D10+'3. Fin. Pub. Corp.'!D10</f>
        <v>-612.26369999999997</v>
      </c>
      <c r="E10" s="36">
        <f>'1. General Govt'!E10+'2. Non Fin. Pub. Corp'!E10+'3. Fin. Pub. Corp.'!E10</f>
        <v>-467.65058499999998</v>
      </c>
      <c r="F10" s="36">
        <f>'1. General Govt'!F10+'2. Non Fin. Pub. Corp'!F10+'3. Fin. Pub. Corp.'!F10</f>
        <v>-1056.67419</v>
      </c>
      <c r="G10" s="36">
        <f>'1. General Govt'!G10+'2. Non Fin. Pub. Corp'!G10+'3. Fin. Pub. Corp.'!G10</f>
        <v>-1281.831244</v>
      </c>
      <c r="H10" s="36">
        <f>'1. General Govt'!H10+'2. Non Fin. Pub. Corp'!H10+'3. Fin. Pub. Corp.'!H10</f>
        <v>-1123.9928910000001</v>
      </c>
      <c r="I10" s="36">
        <f>'1. General Govt'!I10+'2. Non Fin. Pub. Corp'!I10+'3. Fin. Pub. Corp.'!I10</f>
        <v>-1566.6576749999999</v>
      </c>
      <c r="J10" s="36">
        <f>'1. General Govt'!J10+'2. Non Fin. Pub. Corp'!J10+'3. Fin. Pub. Corp.'!J10</f>
        <v>-2026.297525</v>
      </c>
      <c r="K10" s="36">
        <f>'1. General Govt'!K10+'2. Non Fin. Pub. Corp'!K10+'3. Fin. Pub. Corp.'!K10</f>
        <v>-1780.661977</v>
      </c>
    </row>
    <row r="11" spans="2:11" x14ac:dyDescent="0.2">
      <c r="B11" s="15" t="s">
        <v>13</v>
      </c>
      <c r="C11" s="1">
        <f>'1. General Govt'!C11+'2. Non Fin. Pub. Corp'!C11+'3. Fin. Pub. Corp.'!C11</f>
        <v>594322.07707794337</v>
      </c>
      <c r="D11" s="1">
        <f>'1. General Govt'!D11+'2. Non Fin. Pub. Corp'!D11+'3. Fin. Pub. Corp.'!D11</f>
        <v>581671.64160786849</v>
      </c>
      <c r="E11" s="1">
        <f>'1. General Govt'!E11+'2. Non Fin. Pub. Corp'!E11+'3. Fin. Pub. Corp.'!E11</f>
        <v>465323.03382504469</v>
      </c>
      <c r="F11" s="1">
        <f>'1. General Govt'!F11+'2. Non Fin. Pub. Corp'!F11+'3. Fin. Pub. Corp.'!F11</f>
        <v>370481.2257740394</v>
      </c>
      <c r="G11" s="1">
        <f>'1. General Govt'!G11+'2. Non Fin. Pub. Corp'!G11+'3. Fin. Pub. Corp.'!G11</f>
        <v>300090.35572892305</v>
      </c>
      <c r="H11" s="1">
        <f>'1. General Govt'!H11+'2. Non Fin. Pub. Corp'!H11+'3. Fin. Pub. Corp.'!H11</f>
        <v>191711.03652399799</v>
      </c>
      <c r="I11" s="1">
        <f>'1. General Govt'!I11+'2. Non Fin. Pub. Corp'!I11+'3. Fin. Pub. Corp.'!I11</f>
        <v>224057.98189260898</v>
      </c>
      <c r="J11" s="1">
        <f>'1. General Govt'!J11+'2. Non Fin. Pub. Corp'!J11+'3. Fin. Pub. Corp.'!J11</f>
        <v>270297.31043790822</v>
      </c>
      <c r="K11" s="1">
        <f>'1. General Govt'!K11+'2. Non Fin. Pub. Corp'!K11+'3. Fin. Pub. Corp.'!K11</f>
        <v>256177.96064115592</v>
      </c>
    </row>
    <row r="12" spans="2:11" x14ac:dyDescent="0.2">
      <c r="B12" s="15" t="s">
        <v>14</v>
      </c>
      <c r="C12" s="1">
        <f>'1. General Govt'!C12+'2. Non Fin. Pub. Corp'!C12+'3. Fin. Pub. Corp.'!C12</f>
        <v>0</v>
      </c>
      <c r="D12" s="1">
        <f>'1. General Govt'!D12+'2. Non Fin. Pub. Corp'!D12+'3. Fin. Pub. Corp.'!D12</f>
        <v>0</v>
      </c>
      <c r="E12" s="1">
        <f>'1. General Govt'!E12+'2. Non Fin. Pub. Corp'!E12+'3. Fin. Pub. Corp.'!E12</f>
        <v>0</v>
      </c>
      <c r="F12" s="1">
        <f>'1. General Govt'!F12+'2. Non Fin. Pub. Corp'!F12+'3. Fin. Pub. Corp.'!F12</f>
        <v>0</v>
      </c>
      <c r="G12" s="1">
        <f>'1. General Govt'!G12+'2. Non Fin. Pub. Corp'!G12+'3. Fin. Pub. Corp.'!G12</f>
        <v>0</v>
      </c>
      <c r="H12" s="1">
        <f>'1. General Govt'!H12+'2. Non Fin. Pub. Corp'!H12+'3. Fin. Pub. Corp.'!H12</f>
        <v>0</v>
      </c>
      <c r="I12" s="1">
        <f>'1. General Govt'!I12+'2. Non Fin. Pub. Corp'!I12+'3. Fin. Pub. Corp.'!I12</f>
        <v>0</v>
      </c>
      <c r="J12" s="1">
        <f>'1. General Govt'!J12+'2. Non Fin. Pub. Corp'!J12+'3. Fin. Pub. Corp.'!J12</f>
        <v>0</v>
      </c>
      <c r="K12" s="1">
        <f>'1. General Govt'!K12+'2. Non Fin. Pub. Corp'!K12+'3. Fin. Pub. Corp.'!K12</f>
        <v>0</v>
      </c>
    </row>
    <row r="13" spans="2:11" x14ac:dyDescent="0.2">
      <c r="B13" s="15" t="s">
        <v>15</v>
      </c>
      <c r="C13" s="1">
        <f>'1. General Govt'!C13+'2. Non Fin. Pub. Corp'!C13+'3. Fin. Pub. Corp.'!C13</f>
        <v>174816.78772567824</v>
      </c>
      <c r="D13" s="1">
        <f>'1. General Govt'!D13+'2. Non Fin. Pub. Corp'!D13+'3. Fin. Pub. Corp.'!D13</f>
        <v>175154.91588961158</v>
      </c>
      <c r="E13" s="1">
        <f>'1. General Govt'!E13+'2. Non Fin. Pub. Corp'!E13+'3. Fin. Pub. Corp.'!E13</f>
        <v>208549.6765462014</v>
      </c>
      <c r="F13" s="1">
        <f>'1. General Govt'!F13+'2. Non Fin. Pub. Corp'!F13+'3. Fin. Pub. Corp.'!F13</f>
        <v>189943.92381379509</v>
      </c>
      <c r="G13" s="1">
        <f>'1. General Govt'!G13+'2. Non Fin. Pub. Corp'!G13+'3. Fin. Pub. Corp.'!G13</f>
        <v>175784.11377401385</v>
      </c>
      <c r="H13" s="1">
        <f>'1. General Govt'!H13+'2. Non Fin. Pub. Corp'!H13+'3. Fin. Pub. Corp.'!H13</f>
        <v>173802.53860340975</v>
      </c>
      <c r="I13" s="1">
        <f>'1. General Govt'!I13+'2. Non Fin. Pub. Corp'!I13+'3. Fin. Pub. Corp.'!I13</f>
        <v>201882.57846803343</v>
      </c>
      <c r="J13" s="1">
        <f>'1. General Govt'!J13+'2. Non Fin. Pub. Corp'!J13+'3. Fin. Pub. Corp.'!J13</f>
        <v>253988.15377279115</v>
      </c>
      <c r="K13" s="1">
        <f>'1. General Govt'!K13+'2. Non Fin. Pub. Corp'!K13+'3. Fin. Pub. Corp.'!K13</f>
        <v>175752.07952526785</v>
      </c>
    </row>
    <row r="14" spans="2:11" x14ac:dyDescent="0.2">
      <c r="B14" s="13" t="s">
        <v>16</v>
      </c>
      <c r="C14" s="14">
        <f>C15+C24</f>
        <v>9215413.9047125578</v>
      </c>
      <c r="D14" s="14">
        <f t="shared" ref="D14:F14" si="2">D15+D24</f>
        <v>9273047.9832772855</v>
      </c>
      <c r="E14" s="14">
        <f t="shared" si="2"/>
        <v>9582685.5436870698</v>
      </c>
      <c r="F14" s="14">
        <f t="shared" si="2"/>
        <v>9636995.0843275879</v>
      </c>
      <c r="G14" s="14">
        <f>G15+G24</f>
        <v>9907114.2360916678</v>
      </c>
      <c r="H14" s="14">
        <f t="shared" ref="H14:J14" si="3">H15+H24</f>
        <v>9882312.8724914696</v>
      </c>
      <c r="I14" s="14">
        <f>I15+I24</f>
        <v>10257943.397119185</v>
      </c>
      <c r="J14" s="14">
        <f t="shared" si="3"/>
        <v>10524554.796966832</v>
      </c>
      <c r="K14" s="14">
        <f t="shared" ref="K14" si="4">K15+K24</f>
        <v>10522060.065817932</v>
      </c>
    </row>
    <row r="15" spans="2:11" x14ac:dyDescent="0.2">
      <c r="B15" s="13" t="s">
        <v>17</v>
      </c>
      <c r="C15" s="14">
        <f t="shared" ref="C15:F15" si="5">C16+C17+C20+C22+C23</f>
        <v>795707.15725272417</v>
      </c>
      <c r="D15" s="14">
        <f t="shared" si="5"/>
        <v>773887.2974406142</v>
      </c>
      <c r="E15" s="14">
        <f t="shared" si="5"/>
        <v>832963.56285816128</v>
      </c>
      <c r="F15" s="14">
        <f t="shared" si="5"/>
        <v>720336.10300039849</v>
      </c>
      <c r="G15" s="14">
        <f>G16+G17+G20+G22+G23</f>
        <v>870298.49668713124</v>
      </c>
      <c r="H15" s="14">
        <f t="shared" ref="H15:J15" si="6">H16+H17+H20+H22+H23</f>
        <v>966760.65858149645</v>
      </c>
      <c r="I15" s="14">
        <f>I16+I17+I20+I22+I23</f>
        <v>1053183.2907027751</v>
      </c>
      <c r="J15" s="14">
        <f t="shared" si="6"/>
        <v>1046020.6337779269</v>
      </c>
      <c r="K15" s="14">
        <f t="shared" ref="K15" si="7">K16+K17+K20+K22+K23</f>
        <v>978492.09308871813</v>
      </c>
    </row>
    <row r="16" spans="2:11" x14ac:dyDescent="0.2">
      <c r="B16" s="49" t="s">
        <v>46</v>
      </c>
      <c r="C16" s="1">
        <f>'1. General Govt'!C16+'2. Non Fin. Pub. Corp'!C16+'3. Fin. Pub. Corp.'!C16</f>
        <v>16645.188205578004</v>
      </c>
      <c r="D16" s="1">
        <f>'1. General Govt'!D16+'2. Non Fin. Pub. Corp'!D16+'3. Fin. Pub. Corp.'!D16</f>
        <v>16549.194764409</v>
      </c>
      <c r="E16" s="1">
        <f>'1. General Govt'!E16+'2. Non Fin. Pub. Corp'!E16+'3. Fin. Pub. Corp.'!E16</f>
        <v>20024.611467765</v>
      </c>
      <c r="F16" s="1">
        <f>'1. General Govt'!F16+'2. Non Fin. Pub. Corp'!F16+'3. Fin. Pub. Corp.'!F16</f>
        <v>18558.829571937</v>
      </c>
      <c r="G16" s="1">
        <f>'1. General Govt'!G16+'2. Non Fin. Pub. Corp'!G16+'3. Fin. Pub. Corp.'!G16</f>
        <v>8960.2234607810005</v>
      </c>
      <c r="H16" s="1">
        <f>'1. General Govt'!H16+'2. Non Fin. Pub. Corp'!H16+'3. Fin. Pub. Corp.'!H16</f>
        <v>8707.7354772209983</v>
      </c>
      <c r="I16" s="1">
        <f>'1. General Govt'!I16+'2. Non Fin. Pub. Corp'!I16+'3. Fin. Pub. Corp.'!I16</f>
        <v>8616.7686958590002</v>
      </c>
      <c r="J16" s="1">
        <f>'1. General Govt'!J16+'2. Non Fin. Pub. Corp'!J16+'3. Fin. Pub. Corp.'!J16</f>
        <v>6846.0325375090006</v>
      </c>
      <c r="K16" s="1">
        <f>'1. General Govt'!K16+'2. Non Fin. Pub. Corp'!K16+'3. Fin. Pub. Corp.'!K16</f>
        <v>8449.2058071500014</v>
      </c>
    </row>
    <row r="17" spans="2:11" x14ac:dyDescent="0.2">
      <c r="B17" s="15" t="s">
        <v>11</v>
      </c>
      <c r="C17" s="1">
        <f>'1. General Govt'!C17+'2. Non Fin. Pub. Corp'!C17+'3. Fin. Pub. Corp.'!C17</f>
        <v>584192.24120040704</v>
      </c>
      <c r="D17" s="1">
        <f>'1. General Govt'!D17+'2. Non Fin. Pub. Corp'!D17+'3. Fin. Pub. Corp.'!D17</f>
        <v>571057.23823840544</v>
      </c>
      <c r="E17" s="1">
        <f>'1. General Govt'!E17+'2. Non Fin. Pub. Corp'!E17+'3. Fin. Pub. Corp.'!E17</f>
        <v>615498.90691157489</v>
      </c>
      <c r="F17" s="1">
        <f>'1. General Govt'!F17+'2. Non Fin. Pub. Corp'!F17+'3. Fin. Pub. Corp.'!F17</f>
        <v>508696.13348956103</v>
      </c>
      <c r="G17" s="1">
        <f>'1. General Govt'!G17+'2. Non Fin. Pub. Corp'!G17+'3. Fin. Pub. Corp.'!G17</f>
        <v>646426.99140058807</v>
      </c>
      <c r="H17" s="1">
        <f>'1. General Govt'!H17+'2. Non Fin. Pub. Corp'!H17+'3. Fin. Pub. Corp.'!H17</f>
        <v>688675.58478111355</v>
      </c>
      <c r="I17" s="1">
        <f>'1. General Govt'!I17+'2. Non Fin. Pub. Corp'!I17+'3. Fin. Pub. Corp.'!I17</f>
        <v>749526.62573812308</v>
      </c>
      <c r="J17" s="1">
        <f>'1. General Govt'!J17+'2. Non Fin. Pub. Corp'!J17+'3. Fin. Pub. Corp.'!J17</f>
        <v>794137.87482247525</v>
      </c>
      <c r="K17" s="1">
        <f>'1. General Govt'!K17+'2. Non Fin. Pub. Corp'!K17+'3. Fin. Pub. Corp.'!K17</f>
        <v>715995.68128205859</v>
      </c>
    </row>
    <row r="18" spans="2:11" x14ac:dyDescent="0.2">
      <c r="B18" s="37" t="s">
        <v>12</v>
      </c>
      <c r="C18" s="36">
        <f>'1. General Govt'!C18+'2. Non Fin. Pub. Corp'!C18+'3. Fin. Pub. Corp.'!C18</f>
        <v>483.18140699999998</v>
      </c>
      <c r="D18" s="36">
        <f>'1. General Govt'!D18+'2. Non Fin. Pub. Corp'!D18+'3. Fin. Pub. Corp.'!D18</f>
        <v>-161.06289000000001</v>
      </c>
      <c r="E18" s="36">
        <f>'1. General Govt'!E18+'2. Non Fin. Pub. Corp'!E18+'3. Fin. Pub. Corp.'!E18</f>
        <v>71.690105000000003</v>
      </c>
      <c r="F18" s="36">
        <f>'1. General Govt'!F18+'2. Non Fin. Pub. Corp'!F18+'3. Fin. Pub. Corp.'!F18</f>
        <v>3.0749930000000001</v>
      </c>
      <c r="G18" s="36">
        <f>'1. General Govt'!G18+'2. Non Fin. Pub. Corp'!G18+'3. Fin. Pub. Corp.'!G18</f>
        <v>-120.006028</v>
      </c>
      <c r="H18" s="36">
        <f>'1. General Govt'!H18+'2. Non Fin. Pub. Corp'!H18+'3. Fin. Pub. Corp.'!H18</f>
        <v>-589.994328</v>
      </c>
      <c r="I18" s="36">
        <f>'1. General Govt'!I18+'2. Non Fin. Pub. Corp'!I18+'3. Fin. Pub. Corp.'!I18</f>
        <v>-620.14423699999998</v>
      </c>
      <c r="J18" s="36">
        <f>'1. General Govt'!J18+'2. Non Fin. Pub. Corp'!J18+'3. Fin. Pub. Corp.'!J18</f>
        <v>-418.80858799999999</v>
      </c>
      <c r="K18" s="36">
        <f>'1. General Govt'!K18+'2. Non Fin. Pub. Corp'!K18+'3. Fin. Pub. Corp.'!K18</f>
        <v>-108.04254299999999</v>
      </c>
    </row>
    <row r="19" spans="2:11" x14ac:dyDescent="0.2">
      <c r="B19" s="37" t="s">
        <v>18</v>
      </c>
      <c r="C19" s="36">
        <f>'1. General Govt'!C19+'2. Non Fin. Pub. Corp'!C19+'3. Fin. Pub. Corp.'!C19</f>
        <v>96597.343286258241</v>
      </c>
      <c r="D19" s="36">
        <f>'1. General Govt'!D19+'2. Non Fin. Pub. Corp'!D19+'3. Fin. Pub. Corp.'!D19</f>
        <v>98269.567106251183</v>
      </c>
      <c r="E19" s="36">
        <f>'1. General Govt'!E19+'2. Non Fin. Pub. Corp'!E19+'3. Fin. Pub. Corp.'!E19</f>
        <v>98115.043145096221</v>
      </c>
      <c r="F19" s="36">
        <f>'1. General Govt'!F19+'2. Non Fin. Pub. Corp'!F19+'3. Fin. Pub. Corp.'!F19</f>
        <v>106784.33161354144</v>
      </c>
      <c r="G19" s="36">
        <f>'1. General Govt'!G19+'2. Non Fin. Pub. Corp'!G19+'3. Fin. Pub. Corp.'!G19</f>
        <v>100687.6648050752</v>
      </c>
      <c r="H19" s="36">
        <f>'1. General Govt'!H19+'2. Non Fin. Pub. Corp'!H19+'3. Fin. Pub. Corp.'!H19</f>
        <v>107915.88523589421</v>
      </c>
      <c r="I19" s="36">
        <f>'1. General Govt'!I19+'2. Non Fin. Pub. Corp'!I19+'3. Fin. Pub. Corp.'!I19</f>
        <v>107929.41065640497</v>
      </c>
      <c r="J19" s="36">
        <f>'1. General Govt'!J19+'2. Non Fin. Pub. Corp'!J19+'3. Fin. Pub. Corp.'!J19</f>
        <v>113940.45231735001</v>
      </c>
      <c r="K19" s="36">
        <f>'1. General Govt'!K19+'2. Non Fin. Pub. Corp'!K19+'3. Fin. Pub. Corp.'!K19</f>
        <v>117631.28614231595</v>
      </c>
    </row>
    <row r="20" spans="2:11" x14ac:dyDescent="0.2">
      <c r="B20" s="15" t="s">
        <v>13</v>
      </c>
      <c r="C20" s="1">
        <f>'1. General Govt'!C20+'2. Non Fin. Pub. Corp'!C20+'3. Fin. Pub. Corp.'!C20</f>
        <v>194869.72784673912</v>
      </c>
      <c r="D20" s="1">
        <f>'1. General Govt'!D20+'2. Non Fin. Pub. Corp'!D20+'3. Fin. Pub. Corp.'!D20</f>
        <v>186280.86443779976</v>
      </c>
      <c r="E20" s="1">
        <f>'1. General Govt'!E20+'2. Non Fin. Pub. Corp'!E20+'3. Fin. Pub. Corp.'!E20</f>
        <v>197440.04447882145</v>
      </c>
      <c r="F20" s="1">
        <f>'1. General Govt'!F20+'2. Non Fin. Pub. Corp'!F20+'3. Fin. Pub. Corp.'!F20</f>
        <v>193081.13993890042</v>
      </c>
      <c r="G20" s="1">
        <f>'1. General Govt'!G20+'2. Non Fin. Pub. Corp'!G20+'3. Fin. Pub. Corp.'!G20</f>
        <v>214911.2818257621</v>
      </c>
      <c r="H20" s="1">
        <f>'1. General Govt'!H20+'2. Non Fin. Pub. Corp'!H20+'3. Fin. Pub. Corp.'!H20</f>
        <v>269377.338323162</v>
      </c>
      <c r="I20" s="1">
        <f>'1. General Govt'!I20+'2. Non Fin. Pub. Corp'!I20+'3. Fin. Pub. Corp.'!I20</f>
        <v>295039.89626879315</v>
      </c>
      <c r="J20" s="1">
        <f>'1. General Govt'!J20+'2. Non Fin. Pub. Corp'!J20+'3. Fin. Pub. Corp.'!J20</f>
        <v>245036.72641794273</v>
      </c>
      <c r="K20" s="1">
        <f>'1. General Govt'!K20+'2. Non Fin. Pub. Corp'!K20+'3. Fin. Pub. Corp.'!K20</f>
        <v>254047.20599950958</v>
      </c>
    </row>
    <row r="21" spans="2:11" x14ac:dyDescent="0.2">
      <c r="B21" s="37" t="s">
        <v>18</v>
      </c>
      <c r="C21" s="36">
        <f>'1. General Govt'!C21+'2. Non Fin. Pub. Corp'!C21+'3. Fin. Pub. Corp.'!C21</f>
        <v>3759.6240777699504</v>
      </c>
      <c r="D21" s="36">
        <f>'1. General Govt'!D21+'2. Non Fin. Pub. Corp'!D21+'3. Fin. Pub. Corp.'!D21</f>
        <v>8506.4672818466297</v>
      </c>
      <c r="E21" s="36">
        <f>'1. General Govt'!E21+'2. Non Fin. Pub. Corp'!E21+'3. Fin. Pub. Corp.'!E21</f>
        <v>14690.759932152034</v>
      </c>
      <c r="F21" s="36">
        <f>'1. General Govt'!F21+'2. Non Fin. Pub. Corp'!F21+'3. Fin. Pub. Corp.'!F21</f>
        <v>8238.4501175974547</v>
      </c>
      <c r="G21" s="36">
        <f>'1. General Govt'!G21+'2. Non Fin. Pub. Corp'!G21+'3. Fin. Pub. Corp.'!G21</f>
        <v>11309.525544727941</v>
      </c>
      <c r="H21" s="36">
        <f>'1. General Govt'!H21+'2. Non Fin. Pub. Corp'!H21+'3. Fin. Pub. Corp.'!H21</f>
        <v>10498.271389459</v>
      </c>
      <c r="I21" s="36">
        <f>'1. General Govt'!I21+'2. Non Fin. Pub. Corp'!I21+'3. Fin. Pub. Corp.'!I21</f>
        <v>10472.757483153011</v>
      </c>
      <c r="J21" s="36">
        <f>'1. General Govt'!J21+'2. Non Fin. Pub. Corp'!J21+'3. Fin. Pub. Corp.'!J21</f>
        <v>10819.7479350923</v>
      </c>
      <c r="K21" s="36">
        <f>'1. General Govt'!K21+'2. Non Fin. Pub. Corp'!K21+'3. Fin. Pub. Corp.'!K21</f>
        <v>11337.661168157265</v>
      </c>
    </row>
    <row r="22" spans="2:11" x14ac:dyDescent="0.2">
      <c r="B22" s="15" t="s">
        <v>14</v>
      </c>
      <c r="C22" s="1">
        <f>'1. General Govt'!C22+'2. Non Fin. Pub. Corp'!C22+'3. Fin. Pub. Corp.'!C22</f>
        <v>0</v>
      </c>
      <c r="D22" s="1">
        <f>'1. General Govt'!D22+'2. Non Fin. Pub. Corp'!D22+'3. Fin. Pub. Corp.'!D22</f>
        <v>0</v>
      </c>
      <c r="E22" s="1">
        <f>'1. General Govt'!E22+'2. Non Fin. Pub. Corp'!E22+'3. Fin. Pub. Corp.'!E22</f>
        <v>0</v>
      </c>
      <c r="F22" s="1">
        <f>'1. General Govt'!F22+'2. Non Fin. Pub. Corp'!F22+'3. Fin. Pub. Corp.'!F22</f>
        <v>0</v>
      </c>
      <c r="G22" s="1">
        <f>'1. General Govt'!G22+'2. Non Fin. Pub. Corp'!G22+'3. Fin. Pub. Corp.'!G22</f>
        <v>0</v>
      </c>
      <c r="H22" s="1">
        <f>'1. General Govt'!H22+'2. Non Fin. Pub. Corp'!H22+'3. Fin. Pub. Corp.'!H22</f>
        <v>0</v>
      </c>
      <c r="I22" s="1">
        <f>'1. General Govt'!I22+'2. Non Fin. Pub. Corp'!I22+'3. Fin. Pub. Corp.'!I22</f>
        <v>0</v>
      </c>
      <c r="J22" s="1">
        <f>'1. General Govt'!J22+'2. Non Fin. Pub. Corp'!J22+'3. Fin. Pub. Corp.'!J22</f>
        <v>0</v>
      </c>
      <c r="K22" s="1">
        <f>'1. General Govt'!K22+'2. Non Fin. Pub. Corp'!K22+'3. Fin. Pub. Corp.'!K22</f>
        <v>0</v>
      </c>
    </row>
    <row r="23" spans="2:11" x14ac:dyDescent="0.2">
      <c r="B23" s="15" t="s">
        <v>15</v>
      </c>
      <c r="C23" s="1">
        <f>'1. General Govt'!C23+'2. Non Fin. Pub. Corp'!C23+'3. Fin. Pub. Corp.'!C23</f>
        <v>0</v>
      </c>
      <c r="D23" s="1">
        <f>'1. General Govt'!D23+'2. Non Fin. Pub. Corp'!D23+'3. Fin. Pub. Corp.'!D23</f>
        <v>0</v>
      </c>
      <c r="E23" s="1">
        <f>'1. General Govt'!E23+'2. Non Fin. Pub. Corp'!E23+'3. Fin. Pub. Corp.'!E23</f>
        <v>0</v>
      </c>
      <c r="F23" s="1">
        <f>'1. General Govt'!F23+'2. Non Fin. Pub. Corp'!F23+'3. Fin. Pub. Corp.'!F23</f>
        <v>0</v>
      </c>
      <c r="G23" s="1">
        <f>'1. General Govt'!G23+'2. Non Fin. Pub. Corp'!G23+'3. Fin. Pub. Corp.'!G23</f>
        <v>0</v>
      </c>
      <c r="H23" s="1">
        <f>'1. General Govt'!H23+'2. Non Fin. Pub. Corp'!H23+'3. Fin. Pub. Corp.'!H23</f>
        <v>0</v>
      </c>
      <c r="I23" s="1">
        <f>'1. General Govt'!I23+'2. Non Fin. Pub. Corp'!I23+'3. Fin. Pub. Corp.'!I23</f>
        <v>0</v>
      </c>
      <c r="J23" s="1">
        <f>'1. General Govt'!J23+'2. Non Fin. Pub. Corp'!J23+'3. Fin. Pub. Corp.'!J23</f>
        <v>0</v>
      </c>
      <c r="K23" s="1">
        <f>'1. General Govt'!K23+'2. Non Fin. Pub. Corp'!K23+'3. Fin. Pub. Corp.'!K23</f>
        <v>0</v>
      </c>
    </row>
    <row r="24" spans="2:11" x14ac:dyDescent="0.2">
      <c r="B24" s="13" t="s">
        <v>19</v>
      </c>
      <c r="C24" s="14">
        <f t="shared" ref="C24:F24" si="8">C25+C26+C27+C29+C30+C31</f>
        <v>8419706.7474598344</v>
      </c>
      <c r="D24" s="14">
        <f t="shared" si="8"/>
        <v>8499160.6858366709</v>
      </c>
      <c r="E24" s="14">
        <f t="shared" si="8"/>
        <v>8749721.9808289092</v>
      </c>
      <c r="F24" s="14">
        <f t="shared" si="8"/>
        <v>8916658.9813271891</v>
      </c>
      <c r="G24" s="14">
        <f>G25+G26+G27+G29+G30+G31</f>
        <v>9036815.7394045368</v>
      </c>
      <c r="H24" s="14">
        <f t="shared" ref="H24:J24" si="9">H25+H26+H27+H29+H30+H31</f>
        <v>8915552.2139099725</v>
      </c>
      <c r="I24" s="14">
        <f>I25+I26+I27+I29+I30+I31</f>
        <v>9204760.1064164098</v>
      </c>
      <c r="J24" s="14">
        <f t="shared" si="9"/>
        <v>9478534.1631889045</v>
      </c>
      <c r="K24" s="14">
        <f t="shared" ref="K24" si="10">K25+K26+K27+K29+K30+K31</f>
        <v>9543567.9727292135</v>
      </c>
    </row>
    <row r="25" spans="2:11" x14ac:dyDescent="0.2">
      <c r="B25" s="15" t="s">
        <v>20</v>
      </c>
      <c r="C25" s="1">
        <f>'1. General Govt'!C25+'2. Non Fin. Pub. Corp'!C25+'3. Fin. Pub. Corp.'!C25</f>
        <v>128815.462</v>
      </c>
      <c r="D25" s="1">
        <f>'1. General Govt'!D25+'2. Non Fin. Pub. Corp'!D25+'3. Fin. Pub. Corp.'!D25</f>
        <v>130699.262</v>
      </c>
      <c r="E25" s="1">
        <f>'1. General Govt'!E25+'2. Non Fin. Pub. Corp'!E25+'3. Fin. Pub. Corp.'!E25</f>
        <v>133309.783</v>
      </c>
      <c r="F25" s="1">
        <f>'1. General Govt'!F25+'2. Non Fin. Pub. Corp'!F25+'3. Fin. Pub. Corp.'!F25</f>
        <v>135357.372</v>
      </c>
      <c r="G25" s="1">
        <f>'1. General Govt'!G25+'2. Non Fin. Pub. Corp'!G25+'3. Fin. Pub. Corp.'!G25</f>
        <v>138743.01199999999</v>
      </c>
      <c r="H25" s="1">
        <f>'1. General Govt'!H25+'2. Non Fin. Pub. Corp'!H25+'3. Fin. Pub. Corp.'!H25</f>
        <v>132060.80300000001</v>
      </c>
      <c r="I25" s="1">
        <f>'1. General Govt'!I25+'2. Non Fin. Pub. Corp'!I25+'3. Fin. Pub. Corp.'!I25</f>
        <v>135605.984</v>
      </c>
      <c r="J25" s="1">
        <f>'1. General Govt'!J25+'2. Non Fin. Pub. Corp'!J25+'3. Fin. Pub. Corp.'!J25</f>
        <v>141421.55900000001</v>
      </c>
      <c r="K25" s="1">
        <f>'1. General Govt'!K25+'2. Non Fin. Pub. Corp'!K25+'3. Fin. Pub. Corp.'!K25</f>
        <v>143460.78200000001</v>
      </c>
    </row>
    <row r="26" spans="2:11" x14ac:dyDescent="0.2">
      <c r="B26" s="49" t="s">
        <v>46</v>
      </c>
      <c r="C26" s="1">
        <f>'1. General Govt'!C26+'2. Non Fin. Pub. Corp'!C26+'3. Fin. Pub. Corp.'!C26</f>
        <v>28568.937188616001</v>
      </c>
      <c r="D26" s="1">
        <f>'1. General Govt'!D26+'2. Non Fin. Pub. Corp'!D26+'3. Fin. Pub. Corp.'!D26</f>
        <v>22924.672996399997</v>
      </c>
      <c r="E26" s="1">
        <f>'1. General Govt'!E26+'2. Non Fin. Pub. Corp'!E26+'3. Fin. Pub. Corp.'!E26</f>
        <v>8294.0806707159991</v>
      </c>
      <c r="F26" s="1">
        <f>'1. General Govt'!F26+'2. Non Fin. Pub. Corp'!F26+'3. Fin. Pub. Corp.'!F26</f>
        <v>7898.7606382140002</v>
      </c>
      <c r="G26" s="1">
        <f>'1. General Govt'!G26+'2. Non Fin. Pub. Corp'!G26+'3. Fin. Pub. Corp.'!G26</f>
        <v>7460.9677808169999</v>
      </c>
      <c r="H26" s="1">
        <f>'1. General Govt'!H26+'2. Non Fin. Pub. Corp'!H26+'3. Fin. Pub. Corp.'!H26</f>
        <v>6998.6905177040007</v>
      </c>
      <c r="I26" s="1">
        <f>'1. General Govt'!I26+'2. Non Fin. Pub. Corp'!I26+'3. Fin. Pub. Corp.'!I26</f>
        <v>7076.9274559679998</v>
      </c>
      <c r="J26" s="1">
        <f>'1. General Govt'!J26+'2. Non Fin. Pub. Corp'!J26+'3. Fin. Pub. Corp.'!J26</f>
        <v>7184.2365165380006</v>
      </c>
      <c r="K26" s="1">
        <f>'1. General Govt'!K26+'2. Non Fin. Pub. Corp'!K26+'3. Fin. Pub. Corp.'!K26</f>
        <v>6958.0344781419999</v>
      </c>
    </row>
    <row r="27" spans="2:11" x14ac:dyDescent="0.2">
      <c r="B27" s="15" t="s">
        <v>11</v>
      </c>
      <c r="C27" s="1">
        <f>'1. General Govt'!C27+'2. Non Fin. Pub. Corp'!C27+'3. Fin. Pub. Corp.'!C27</f>
        <v>6887021.4210594157</v>
      </c>
      <c r="D27" s="1">
        <f>'1. General Govt'!D27+'2. Non Fin. Pub. Corp'!D27+'3. Fin. Pub. Corp.'!D27</f>
        <v>6976075.3563675378</v>
      </c>
      <c r="E27" s="1">
        <f>'1. General Govt'!E27+'2. Non Fin. Pub. Corp'!E27+'3. Fin. Pub. Corp.'!E27</f>
        <v>7097270.0733858095</v>
      </c>
      <c r="F27" s="1">
        <f>'1. General Govt'!F27+'2. Non Fin. Pub. Corp'!F27+'3. Fin. Pub. Corp.'!F27</f>
        <v>7301099.9234890426</v>
      </c>
      <c r="G27" s="1">
        <f>'1. General Govt'!G27+'2. Non Fin. Pub. Corp'!G27+'3. Fin. Pub. Corp.'!G27</f>
        <v>7311240.5226787012</v>
      </c>
      <c r="H27" s="1">
        <f>'1. General Govt'!H27+'2. Non Fin. Pub. Corp'!H27+'3. Fin. Pub. Corp.'!H27</f>
        <v>7263007.9883225216</v>
      </c>
      <c r="I27" s="1">
        <f>'1. General Govt'!I27+'2. Non Fin. Pub. Corp'!I27+'3. Fin. Pub. Corp.'!I27</f>
        <v>7457498.367816492</v>
      </c>
      <c r="J27" s="1">
        <f>'1. General Govt'!J27+'2. Non Fin. Pub. Corp'!J27+'3. Fin. Pub. Corp.'!J27</f>
        <v>7663705.0672644582</v>
      </c>
      <c r="K27" s="1">
        <f>'1. General Govt'!K27+'2. Non Fin. Pub. Corp'!K27+'3. Fin. Pub. Corp.'!K27</f>
        <v>7700484.6567011904</v>
      </c>
    </row>
    <row r="28" spans="2:11" x14ac:dyDescent="0.2">
      <c r="B28" s="37" t="s">
        <v>12</v>
      </c>
      <c r="C28" s="36">
        <f>'1. General Govt'!C28+'2. Non Fin. Pub. Corp'!C28+'3. Fin. Pub. Corp.'!C28</f>
        <v>-8647.8472170000005</v>
      </c>
      <c r="D28" s="36">
        <f>'1. General Govt'!D28+'2. Non Fin. Pub. Corp'!D28+'3. Fin. Pub. Corp.'!D28</f>
        <v>-4806.1184160000003</v>
      </c>
      <c r="E28" s="36">
        <f>'1. General Govt'!E28+'2. Non Fin. Pub. Corp'!E28+'3. Fin. Pub. Corp.'!E28</f>
        <v>-5374.1365340000002</v>
      </c>
      <c r="F28" s="36">
        <f>'1. General Govt'!F28+'2. Non Fin. Pub. Corp'!F28+'3. Fin. Pub. Corp.'!F28</f>
        <v>-5189.2907510000005</v>
      </c>
      <c r="G28" s="36">
        <f>'1. General Govt'!G28+'2. Non Fin. Pub. Corp'!G28+'3. Fin. Pub. Corp.'!G28</f>
        <v>-7008.102159</v>
      </c>
      <c r="H28" s="36">
        <f>'1. General Govt'!H28+'2. Non Fin. Pub. Corp'!H28+'3. Fin. Pub. Corp.'!H28</f>
        <v>-7397.5726919999997</v>
      </c>
      <c r="I28" s="36">
        <f>'1. General Govt'!I28+'2. Non Fin. Pub. Corp'!I28+'3. Fin. Pub. Corp.'!I28</f>
        <v>-6914.5759289999996</v>
      </c>
      <c r="J28" s="36">
        <f>'1. General Govt'!J28+'2. Non Fin. Pub. Corp'!J28+'3. Fin. Pub. Corp.'!J28</f>
        <v>-9888.9222150000005</v>
      </c>
      <c r="K28" s="36">
        <f>'1. General Govt'!K28+'2. Non Fin. Pub. Corp'!K28+'3. Fin. Pub. Corp.'!K28</f>
        <v>-10733.117195000001</v>
      </c>
    </row>
    <row r="29" spans="2:11" x14ac:dyDescent="0.2">
      <c r="B29" s="15" t="s">
        <v>13</v>
      </c>
      <c r="C29" s="1">
        <f>'1. General Govt'!C29+'2. Non Fin. Pub. Corp'!C29+'3. Fin. Pub. Corp.'!C29</f>
        <v>1375276.0827465055</v>
      </c>
      <c r="D29" s="1">
        <f>'1. General Govt'!D29+'2. Non Fin. Pub. Corp'!D29+'3. Fin. Pub. Corp.'!D29</f>
        <v>1369436.5694590663</v>
      </c>
      <c r="E29" s="1">
        <f>'1. General Govt'!E29+'2. Non Fin. Pub. Corp'!E29+'3. Fin. Pub. Corp.'!E29</f>
        <v>1510823.1191122376</v>
      </c>
      <c r="F29" s="1">
        <f>'1. General Govt'!F29+'2. Non Fin. Pub. Corp'!F29+'3. Fin. Pub. Corp.'!F29</f>
        <v>1472278.0062730149</v>
      </c>
      <c r="G29" s="1">
        <f>'1. General Govt'!G29+'2. Non Fin. Pub. Corp'!G29+'3. Fin. Pub. Corp.'!G29</f>
        <v>1579346.3903369538</v>
      </c>
      <c r="H29" s="1">
        <f>'1. General Govt'!H29+'2. Non Fin. Pub. Corp'!H29+'3. Fin. Pub. Corp.'!H29</f>
        <v>1513459.834676448</v>
      </c>
      <c r="I29" s="1">
        <f>'1. General Govt'!I29+'2. Non Fin. Pub. Corp'!I29+'3. Fin. Pub. Corp.'!I29</f>
        <v>1604553.939614912</v>
      </c>
      <c r="J29" s="1">
        <f>'1. General Govt'!J29+'2. Non Fin. Pub. Corp'!J29+'3. Fin. Pub. Corp.'!J29</f>
        <v>1666198.41287887</v>
      </c>
      <c r="K29" s="1">
        <f>'1. General Govt'!K29+'2. Non Fin. Pub. Corp'!K29+'3. Fin. Pub. Corp.'!K29</f>
        <v>1692639.6150871329</v>
      </c>
    </row>
    <row r="30" spans="2:11" x14ac:dyDescent="0.2">
      <c r="B30" s="15" t="s">
        <v>14</v>
      </c>
      <c r="C30" s="1">
        <f>'1. General Govt'!C30+'2. Non Fin. Pub. Corp'!C30+'3. Fin. Pub. Corp.'!C30</f>
        <v>0</v>
      </c>
      <c r="D30" s="1">
        <f>'1. General Govt'!D30+'2. Non Fin. Pub. Corp'!D30+'3. Fin. Pub. Corp.'!D30</f>
        <v>0</v>
      </c>
      <c r="E30" s="1">
        <f>'1. General Govt'!E30+'2. Non Fin. Pub. Corp'!E30+'3. Fin. Pub. Corp.'!E30</f>
        <v>0</v>
      </c>
      <c r="F30" s="1">
        <f>'1. General Govt'!F30+'2. Non Fin. Pub. Corp'!F30+'3. Fin. Pub. Corp.'!F30</f>
        <v>0</v>
      </c>
      <c r="G30" s="1">
        <f>'1. General Govt'!G30+'2. Non Fin. Pub. Corp'!G30+'3. Fin. Pub. Corp.'!G30</f>
        <v>0</v>
      </c>
      <c r="H30" s="1">
        <f>'1. General Govt'!H30+'2. Non Fin. Pub. Corp'!H30+'3. Fin. Pub. Corp.'!H30</f>
        <v>0</v>
      </c>
      <c r="I30" s="1">
        <f>'1. General Govt'!I30+'2. Non Fin. Pub. Corp'!I30+'3. Fin. Pub. Corp.'!I30</f>
        <v>0</v>
      </c>
      <c r="J30" s="1">
        <f>'1. General Govt'!J30+'2. Non Fin. Pub. Corp'!J30+'3. Fin. Pub. Corp.'!J30</f>
        <v>0</v>
      </c>
      <c r="K30" s="1">
        <f>'1. General Govt'!K30+'2. Non Fin. Pub. Corp'!K30+'3. Fin. Pub. Corp.'!K30</f>
        <v>0</v>
      </c>
    </row>
    <row r="31" spans="2:11" x14ac:dyDescent="0.2">
      <c r="B31" s="15" t="s">
        <v>15</v>
      </c>
      <c r="C31" s="1">
        <f>'1. General Govt'!C31+'2. Non Fin. Pub. Corp'!C31+'3. Fin. Pub. Corp.'!C31</f>
        <v>24.844465297499998</v>
      </c>
      <c r="D31" s="1">
        <f>'1. General Govt'!D31+'2. Non Fin. Pub. Corp'!D31+'3. Fin. Pub. Corp.'!D31</f>
        <v>24.825013668179203</v>
      </c>
      <c r="E31" s="1">
        <f>'1. General Govt'!E31+'2. Non Fin. Pub. Corp'!E31+'3. Fin. Pub. Corp.'!E31</f>
        <v>24.924660146604403</v>
      </c>
      <c r="F31" s="1">
        <f>'1. General Govt'!F31+'2. Non Fin. Pub. Corp'!F31+'3. Fin. Pub. Corp.'!F31</f>
        <v>24.918926917556099</v>
      </c>
      <c r="G31" s="1">
        <f>'1. General Govt'!G31+'2. Non Fin. Pub. Corp'!G31+'3. Fin. Pub. Corp.'!G31</f>
        <v>24.846608064149201</v>
      </c>
      <c r="H31" s="1">
        <f>'1. General Govt'!H31+'2. Non Fin. Pub. Corp'!H31+'3. Fin. Pub. Corp.'!H31</f>
        <v>24.897393299575199</v>
      </c>
      <c r="I31" s="1">
        <f>'1. General Govt'!I31+'2. Non Fin. Pub. Corp'!I31+'3. Fin. Pub. Corp.'!I31</f>
        <v>24.887529038110198</v>
      </c>
      <c r="J31" s="1">
        <f>'1. General Govt'!J31+'2. Non Fin. Pub. Corp'!J31+'3. Fin. Pub. Corp.'!J31</f>
        <v>24.887529037513996</v>
      </c>
      <c r="K31" s="1">
        <f>'1. General Govt'!K31+'2. Non Fin. Pub. Corp'!K31+'3. Fin. Pub. Corp.'!K31</f>
        <v>24.884462747342997</v>
      </c>
    </row>
    <row r="32" spans="2:11" x14ac:dyDescent="0.2">
      <c r="B32" s="13" t="s">
        <v>21</v>
      </c>
      <c r="C32" s="16">
        <f t="shared" ref="C32:F32" si="11">C33+C34+C35+C38+C40+C41</f>
        <v>15120540.513210382</v>
      </c>
      <c r="D32" s="16">
        <f t="shared" si="11"/>
        <v>15281650.733555345</v>
      </c>
      <c r="E32" s="16">
        <f t="shared" si="11"/>
        <v>15852716.948921245</v>
      </c>
      <c r="F32" s="16">
        <f t="shared" si="11"/>
        <v>15991413.084081165</v>
      </c>
      <c r="G32" s="16">
        <f>G33+G34+G35+G38+G40+G41</f>
        <v>16540527.353520699</v>
      </c>
      <c r="H32" s="16">
        <f t="shared" ref="H32" si="12">H33+H34+H35+H38+H40+H41</f>
        <v>16584069.3667801</v>
      </c>
      <c r="I32" s="16">
        <f>I33+I34+I35+I38+I40+I41</f>
        <v>17209491.952863149</v>
      </c>
      <c r="J32" s="16">
        <f>J33+J34+J35+J38+J40+J41</f>
        <v>17650856.436901085</v>
      </c>
      <c r="K32" s="16">
        <f>K33+K34+K35+K38+K40+K41</f>
        <v>17691345.547004659</v>
      </c>
    </row>
    <row r="33" spans="2:11" x14ac:dyDescent="0.2">
      <c r="B33" s="15" t="s">
        <v>20</v>
      </c>
      <c r="C33" s="28">
        <f t="shared" ref="C33:F33" si="13">C25</f>
        <v>128815.462</v>
      </c>
      <c r="D33" s="28">
        <f t="shared" si="13"/>
        <v>130699.262</v>
      </c>
      <c r="E33" s="28">
        <f t="shared" si="13"/>
        <v>133309.783</v>
      </c>
      <c r="F33" s="28">
        <f t="shared" si="13"/>
        <v>135357.372</v>
      </c>
      <c r="G33" s="28">
        <f>G25</f>
        <v>138743.01199999999</v>
      </c>
      <c r="H33" s="28">
        <f t="shared" ref="H33:J33" si="14">H25</f>
        <v>132060.80300000001</v>
      </c>
      <c r="I33" s="28">
        <f t="shared" si="14"/>
        <v>135605.984</v>
      </c>
      <c r="J33" s="28">
        <f t="shared" si="14"/>
        <v>141421.55900000001</v>
      </c>
      <c r="K33" s="28">
        <f t="shared" ref="K33" si="15">K25</f>
        <v>143460.78200000001</v>
      </c>
    </row>
    <row r="34" spans="2:11" x14ac:dyDescent="0.2">
      <c r="B34" s="49" t="s">
        <v>46</v>
      </c>
      <c r="C34" s="28">
        <f t="shared" ref="C34:F36" si="16">C8+C16+C26</f>
        <v>5054544.3204063345</v>
      </c>
      <c r="D34" s="28">
        <f t="shared" si="16"/>
        <v>5095806.3054863298</v>
      </c>
      <c r="E34" s="28">
        <f t="shared" si="16"/>
        <v>5241831.1065297686</v>
      </c>
      <c r="F34" s="28">
        <f t="shared" si="16"/>
        <v>5263347.9801930683</v>
      </c>
      <c r="G34" s="28">
        <f>G8+G16+G26</f>
        <v>5321305.6555618821</v>
      </c>
      <c r="H34" s="28">
        <f t="shared" ref="H34:J36" si="17">H8+H16+H26</f>
        <v>5269639.8075587591</v>
      </c>
      <c r="I34" s="28">
        <f t="shared" si="17"/>
        <v>5454456.771439394</v>
      </c>
      <c r="J34" s="28">
        <f t="shared" si="17"/>
        <v>5537337.6415031292</v>
      </c>
      <c r="K34" s="28">
        <f t="shared" ref="K34" si="18">K8+K16+K26</f>
        <v>5762856.2600126499</v>
      </c>
    </row>
    <row r="35" spans="2:11" x14ac:dyDescent="0.2">
      <c r="B35" s="15" t="s">
        <v>11</v>
      </c>
      <c r="C35" s="28">
        <f t="shared" si="16"/>
        <v>7597871.2109418847</v>
      </c>
      <c r="D35" s="28">
        <f t="shared" si="16"/>
        <v>7742576.3496609991</v>
      </c>
      <c r="E35" s="28">
        <f t="shared" si="16"/>
        <v>8095415.2607690254</v>
      </c>
      <c r="F35" s="28">
        <f t="shared" si="16"/>
        <v>8366898.517161428</v>
      </c>
      <c r="G35" s="28">
        <f>G9+G17+G27</f>
        <v>8810321.6976851001</v>
      </c>
      <c r="H35" s="28">
        <f t="shared" si="17"/>
        <v>9033993.1107010227</v>
      </c>
      <c r="I35" s="28">
        <f t="shared" si="17"/>
        <v>9293869.9136503693</v>
      </c>
      <c r="J35" s="28">
        <f t="shared" si="17"/>
        <v>9536551.7453614082</v>
      </c>
      <c r="K35" s="28">
        <f t="shared" ref="K35" si="19">K9+K17+K27</f>
        <v>9406386.7592761982</v>
      </c>
    </row>
    <row r="36" spans="2:11" x14ac:dyDescent="0.2">
      <c r="B36" s="37" t="s">
        <v>12</v>
      </c>
      <c r="C36" s="33">
        <f>C10+C18+C28</f>
        <v>-9035.5706890000001</v>
      </c>
      <c r="D36" s="33">
        <f t="shared" si="16"/>
        <v>-5579.4450059999999</v>
      </c>
      <c r="E36" s="33">
        <f t="shared" si="16"/>
        <v>-5770.0970139999999</v>
      </c>
      <c r="F36" s="33">
        <f t="shared" si="16"/>
        <v>-6242.889948</v>
      </c>
      <c r="G36" s="33">
        <f>G10+G18+G28</f>
        <v>-8409.9394310000007</v>
      </c>
      <c r="H36" s="33">
        <f>H10+H18+H28</f>
        <v>-9111.5599110000003</v>
      </c>
      <c r="I36" s="33">
        <f>I10+I18+I28</f>
        <v>-9101.3778409999995</v>
      </c>
      <c r="J36" s="33">
        <f t="shared" si="17"/>
        <v>-12334.028328</v>
      </c>
      <c r="K36" s="33">
        <f t="shared" ref="K36" si="20">K10+K18+K28</f>
        <v>-12621.821715</v>
      </c>
    </row>
    <row r="37" spans="2:11" x14ac:dyDescent="0.2">
      <c r="B37" s="37" t="s">
        <v>18</v>
      </c>
      <c r="C37" s="33">
        <f>C19</f>
        <v>96597.343286258241</v>
      </c>
      <c r="D37" s="33">
        <f t="shared" ref="D37:F37" si="21">D19</f>
        <v>98269.567106251183</v>
      </c>
      <c r="E37" s="33">
        <f t="shared" si="21"/>
        <v>98115.043145096221</v>
      </c>
      <c r="F37" s="33">
        <f t="shared" si="21"/>
        <v>106784.33161354144</v>
      </c>
      <c r="G37" s="33">
        <f>G19</f>
        <v>100687.6648050752</v>
      </c>
      <c r="H37" s="33">
        <f>H19</f>
        <v>107915.88523589421</v>
      </c>
      <c r="I37" s="33">
        <f>I19</f>
        <v>107929.41065640497</v>
      </c>
      <c r="J37" s="33">
        <f t="shared" ref="J37:K37" si="22">J19</f>
        <v>113940.45231735001</v>
      </c>
      <c r="K37" s="33">
        <f t="shared" si="22"/>
        <v>117631.28614231595</v>
      </c>
    </row>
    <row r="38" spans="2:11" x14ac:dyDescent="0.2">
      <c r="B38" s="15" t="s">
        <v>13</v>
      </c>
      <c r="C38" s="28">
        <f t="shared" ref="C38:F38" si="23">C11+C20+C29</f>
        <v>2164467.887671188</v>
      </c>
      <c r="D38" s="28">
        <f t="shared" si="23"/>
        <v>2137389.0755047346</v>
      </c>
      <c r="E38" s="28">
        <f t="shared" si="23"/>
        <v>2173586.1974161034</v>
      </c>
      <c r="F38" s="28">
        <f t="shared" si="23"/>
        <v>2035840.3719859547</v>
      </c>
      <c r="G38" s="28">
        <f>G11+G20+G29</f>
        <v>2094348.0278916389</v>
      </c>
      <c r="H38" s="28">
        <f t="shared" ref="H38:J38" si="24">H11+H20+H29</f>
        <v>1974548.209523608</v>
      </c>
      <c r="I38" s="28">
        <f t="shared" si="24"/>
        <v>2123651.817776314</v>
      </c>
      <c r="J38" s="28">
        <f t="shared" si="24"/>
        <v>2181532.4497347209</v>
      </c>
      <c r="K38" s="28">
        <f t="shared" ref="K38" si="25">K11+K20+K29</f>
        <v>2202864.7817277983</v>
      </c>
    </row>
    <row r="39" spans="2:11" x14ac:dyDescent="0.2">
      <c r="B39" s="37" t="s">
        <v>18</v>
      </c>
      <c r="C39" s="33">
        <f t="shared" ref="C39:F39" si="26">+C21</f>
        <v>3759.6240777699504</v>
      </c>
      <c r="D39" s="33">
        <f t="shared" si="26"/>
        <v>8506.4672818466297</v>
      </c>
      <c r="E39" s="33">
        <f t="shared" si="26"/>
        <v>14690.759932152034</v>
      </c>
      <c r="F39" s="33">
        <f t="shared" si="26"/>
        <v>8238.4501175974547</v>
      </c>
      <c r="G39" s="33">
        <f>+G21</f>
        <v>11309.525544727941</v>
      </c>
      <c r="H39" s="33">
        <f>+H21</f>
        <v>10498.271389459</v>
      </c>
      <c r="I39" s="33">
        <f>+I21</f>
        <v>10472.757483153011</v>
      </c>
      <c r="J39" s="33">
        <f t="shared" ref="J39:K39" si="27">+J21</f>
        <v>10819.7479350923</v>
      </c>
      <c r="K39" s="33">
        <f t="shared" si="27"/>
        <v>11337.661168157265</v>
      </c>
    </row>
    <row r="40" spans="2:11" x14ac:dyDescent="0.2">
      <c r="B40" s="15" t="s">
        <v>14</v>
      </c>
      <c r="C40" s="28">
        <f t="shared" ref="C40:F40" si="28">C30+C22+C12</f>
        <v>0</v>
      </c>
      <c r="D40" s="28">
        <f t="shared" si="28"/>
        <v>0</v>
      </c>
      <c r="E40" s="28">
        <f t="shared" si="28"/>
        <v>0</v>
      </c>
      <c r="F40" s="28">
        <f t="shared" si="28"/>
        <v>0</v>
      </c>
      <c r="G40" s="28">
        <f>G30+G22+G12</f>
        <v>0</v>
      </c>
      <c r="H40" s="28">
        <f t="shared" ref="H40:J40" si="29">H30+H22+H12</f>
        <v>0</v>
      </c>
      <c r="I40" s="28">
        <f t="shared" si="29"/>
        <v>0</v>
      </c>
      <c r="J40" s="28">
        <f t="shared" si="29"/>
        <v>0</v>
      </c>
      <c r="K40" s="28">
        <f t="shared" ref="K40" si="30">K30+K22+K12</f>
        <v>0</v>
      </c>
    </row>
    <row r="41" spans="2:11" x14ac:dyDescent="0.2">
      <c r="B41" s="15" t="s">
        <v>15</v>
      </c>
      <c r="C41" s="28">
        <f t="shared" ref="C41:F41" si="31">C13+C23+C31</f>
        <v>174841.63219097574</v>
      </c>
      <c r="D41" s="28">
        <f t="shared" si="31"/>
        <v>175179.74090327977</v>
      </c>
      <c r="E41" s="28">
        <f t="shared" si="31"/>
        <v>208574.60120634802</v>
      </c>
      <c r="F41" s="28">
        <f t="shared" si="31"/>
        <v>189968.84274071266</v>
      </c>
      <c r="G41" s="28">
        <f>G13+G23+G31</f>
        <v>175808.96038207799</v>
      </c>
      <c r="H41" s="28">
        <f t="shared" ref="H41:J41" si="32">H13+H23+H31</f>
        <v>173827.43599670933</v>
      </c>
      <c r="I41" s="28">
        <f t="shared" si="32"/>
        <v>201907.46599707153</v>
      </c>
      <c r="J41" s="28">
        <f t="shared" si="32"/>
        <v>254013.04130182866</v>
      </c>
      <c r="K41" s="28">
        <f t="shared" ref="K41" si="33">K13+K23+K31</f>
        <v>175776.9639880152</v>
      </c>
    </row>
    <row r="42" spans="2:11" x14ac:dyDescent="0.2">
      <c r="B42" s="8"/>
      <c r="C42" s="19"/>
      <c r="D42" s="19"/>
      <c r="E42" s="19"/>
      <c r="F42" s="19"/>
      <c r="G42" s="19"/>
      <c r="H42" s="19"/>
      <c r="I42" s="19"/>
      <c r="J42" s="19"/>
      <c r="K42" s="19"/>
    </row>
    <row r="43" spans="2:11" x14ac:dyDescent="0.2">
      <c r="B43" s="15"/>
      <c r="C43" s="17"/>
      <c r="D43" s="17"/>
      <c r="E43" s="17"/>
      <c r="F43" s="17"/>
      <c r="G43" s="17"/>
      <c r="H43" s="17"/>
      <c r="I43" s="17"/>
      <c r="J43" s="17"/>
      <c r="K43" s="17"/>
    </row>
    <row r="44" spans="2:11" x14ac:dyDescent="0.2">
      <c r="B44" s="18" t="s">
        <v>22</v>
      </c>
      <c r="C44" s="17">
        <f t="shared" ref="C44:F44" si="34">C45+C46</f>
        <v>15120540.513210397</v>
      </c>
      <c r="D44" s="17">
        <f t="shared" si="34"/>
        <v>15281650.733555354</v>
      </c>
      <c r="E44" s="17">
        <f t="shared" si="34"/>
        <v>15852716.948921245</v>
      </c>
      <c r="F44" s="17">
        <f t="shared" si="34"/>
        <v>15991413.085942991</v>
      </c>
      <c r="G44" s="17">
        <f>G45+G46</f>
        <v>16540527.353520691</v>
      </c>
      <c r="H44" s="17">
        <f t="shared" ref="H44:J44" si="35">H45+H46</f>
        <v>16584069.366780095</v>
      </c>
      <c r="I44" s="17">
        <f t="shared" si="35"/>
        <v>17209491.952863142</v>
      </c>
      <c r="J44" s="17">
        <f t="shared" si="35"/>
        <v>17650856.43690107</v>
      </c>
      <c r="K44" s="17">
        <f t="shared" ref="K44" si="36">K45+K46</f>
        <v>17691345.547004655</v>
      </c>
    </row>
    <row r="45" spans="2:11" x14ac:dyDescent="0.2">
      <c r="B45" s="15" t="s">
        <v>23</v>
      </c>
      <c r="C45" s="29">
        <f>'1. General Govt'!C45+'2. Non Fin. Pub. Corp'!C44+'3. Fin. Pub. Corp.'!C44</f>
        <v>11024552.513077989</v>
      </c>
      <c r="D45" s="29">
        <f>'1. General Govt'!D45+'2. Non Fin. Pub. Corp'!D44+'3. Fin. Pub. Corp.'!D44</f>
        <v>11158514.72814858</v>
      </c>
      <c r="E45" s="29">
        <f>'1. General Govt'!E45+'2. Non Fin. Pub. Corp'!E44+'3. Fin. Pub. Corp.'!E44</f>
        <v>11560477.591167914</v>
      </c>
      <c r="F45" s="29">
        <f>'1. General Govt'!F45+'2. Non Fin. Pub. Corp'!F44+'3. Fin. Pub. Corp.'!F44</f>
        <v>11664448.558623612</v>
      </c>
      <c r="G45" s="29">
        <f>'1. General Govt'!G45+'2. Non Fin. Pub. Corp'!G44+'3. Fin. Pub. Corp.'!G44</f>
        <v>12013958.072176524</v>
      </c>
      <c r="H45" s="29">
        <f>'1. General Govt'!H45+'2. Non Fin. Pub. Corp'!H44+'3. Fin. Pub. Corp.'!H44</f>
        <v>12264144.977785982</v>
      </c>
      <c r="I45" s="29">
        <f>'1. General Govt'!I45+'2. Non Fin. Pub. Corp'!I44+'3. Fin. Pub. Corp.'!I44</f>
        <v>12472318.46371913</v>
      </c>
      <c r="J45" s="29">
        <f>'1. General Govt'!J45+'2. Non Fin. Pub. Corp'!J44+'3. Fin. Pub. Corp.'!J44</f>
        <v>12773243.371488381</v>
      </c>
      <c r="K45" s="29">
        <f>'1. General Govt'!K45+'2. Non Fin. Pub. Corp'!K44+'3. Fin. Pub. Corp.'!K44</f>
        <v>12923802.043933678</v>
      </c>
    </row>
    <row r="46" spans="2:11" x14ac:dyDescent="0.2">
      <c r="B46" s="15" t="s">
        <v>24</v>
      </c>
      <c r="C46" s="29">
        <f>'1. General Govt'!C46+'2. Non Fin. Pub. Corp'!C45+'3. Fin. Pub. Corp.'!C45</f>
        <v>4095988.0001324071</v>
      </c>
      <c r="D46" s="29">
        <f>'1. General Govt'!D46+'2. Non Fin. Pub. Corp'!D45+'3. Fin. Pub. Corp.'!D45</f>
        <v>4123136.0054067755</v>
      </c>
      <c r="E46" s="29">
        <f>'1. General Govt'!E46+'2. Non Fin. Pub. Corp'!E45+'3. Fin. Pub. Corp.'!E45</f>
        <v>4292239.3577533299</v>
      </c>
      <c r="F46" s="29">
        <f>'1. General Govt'!F46+'2. Non Fin. Pub. Corp'!F45+'3. Fin. Pub. Corp.'!F45</f>
        <v>4326964.5273193782</v>
      </c>
      <c r="G46" s="29">
        <f>'1. General Govt'!G46+'2. Non Fin. Pub. Corp'!G45+'3. Fin. Pub. Corp.'!G45</f>
        <v>4526569.2813441688</v>
      </c>
      <c r="H46" s="29">
        <f>'1. General Govt'!H46+'2. Non Fin. Pub. Corp'!H45+'3. Fin. Pub. Corp.'!H45</f>
        <v>4319924.3889941117</v>
      </c>
      <c r="I46" s="29">
        <f>'1. General Govt'!I46+'2. Non Fin. Pub. Corp'!I45+'3. Fin. Pub. Corp.'!I45</f>
        <v>4737173.4891440123</v>
      </c>
      <c r="J46" s="29">
        <f>'1. General Govt'!J46+'2. Non Fin. Pub. Corp'!J45+'3. Fin. Pub. Corp.'!J45</f>
        <v>4877613.0654126899</v>
      </c>
      <c r="K46" s="29">
        <f>'1. General Govt'!K46+'2. Non Fin. Pub. Corp'!K45+'3. Fin. Pub. Corp.'!K45</f>
        <v>4767543.5030709757</v>
      </c>
    </row>
    <row r="47" spans="2:11" x14ac:dyDescent="0.2">
      <c r="B47" s="15"/>
      <c r="C47" s="17"/>
      <c r="D47" s="17"/>
      <c r="E47" s="17"/>
      <c r="F47" s="17"/>
      <c r="G47" s="17"/>
      <c r="H47" s="17"/>
      <c r="I47" s="17"/>
      <c r="J47" s="17"/>
      <c r="K47" s="17"/>
    </row>
    <row r="48" spans="2:11" x14ac:dyDescent="0.2">
      <c r="B48" s="11" t="s">
        <v>25</v>
      </c>
      <c r="C48" s="17">
        <f t="shared" ref="C48:J48" si="37">C49+C50</f>
        <v>15120540.513210395</v>
      </c>
      <c r="D48" s="17">
        <f t="shared" si="37"/>
        <v>15281650.73355535</v>
      </c>
      <c r="E48" s="17">
        <f t="shared" si="37"/>
        <v>15852716.948921241</v>
      </c>
      <c r="F48" s="17">
        <f t="shared" si="37"/>
        <v>15991413.085942991</v>
      </c>
      <c r="G48" s="17">
        <f t="shared" si="37"/>
        <v>16540527.353520691</v>
      </c>
      <c r="H48" s="17">
        <f t="shared" si="37"/>
        <v>16584069.366780095</v>
      </c>
      <c r="I48" s="17">
        <f t="shared" si="37"/>
        <v>17209491.952863142</v>
      </c>
      <c r="J48" s="17">
        <f t="shared" si="37"/>
        <v>17650856.43690107</v>
      </c>
      <c r="K48" s="17">
        <f t="shared" ref="K48" si="38">K49+K50</f>
        <v>17691345.547004655</v>
      </c>
    </row>
    <row r="49" spans="2:16" x14ac:dyDescent="0.2">
      <c r="B49" s="15" t="s">
        <v>26</v>
      </c>
      <c r="C49" s="29">
        <f>'1. General Govt'!C49+'2. Non Fin. Pub. Corp'!C48+'3. Fin. Pub. Corp.'!C48</f>
        <v>11334575.858008916</v>
      </c>
      <c r="D49" s="29">
        <f>'1. General Govt'!D49+'2. Non Fin. Pub. Corp'!D48+'3. Fin. Pub. Corp.'!D48</f>
        <v>11473586.950467881</v>
      </c>
      <c r="E49" s="29">
        <f>'1. General Govt'!E49+'2. Non Fin. Pub. Corp'!E48+'3. Fin. Pub. Corp.'!E48</f>
        <v>11850078.312578656</v>
      </c>
      <c r="F49" s="29">
        <f>'1. General Govt'!F49+'2. Non Fin. Pub. Corp'!F48+'3. Fin. Pub. Corp.'!F48</f>
        <v>11994811.168943746</v>
      </c>
      <c r="G49" s="29">
        <f>'1. General Govt'!G49+'2. Non Fin. Pub. Corp'!G48+'3. Fin. Pub. Corp.'!G48</f>
        <v>12294745.994712722</v>
      </c>
      <c r="H49" s="29">
        <f>'1. General Govt'!H49+'2. Non Fin. Pub. Corp'!H48+'3. Fin. Pub. Corp.'!H48</f>
        <v>12365614.249111461</v>
      </c>
      <c r="I49" s="29">
        <f>'1. General Govt'!I49+'2. Non Fin. Pub. Corp'!I48+'3. Fin. Pub. Corp.'!I48</f>
        <v>12722385.48485966</v>
      </c>
      <c r="J49" s="29">
        <f>'1. General Govt'!J49+'2. Non Fin. Pub. Corp'!J48+'3. Fin. Pub. Corp.'!J48</f>
        <v>12997958.645911086</v>
      </c>
      <c r="K49" s="29">
        <f>'1. General Govt'!K49+'2. Non Fin. Pub. Corp'!K48+'3. Fin. Pub. Corp.'!K48</f>
        <v>13063284.049205726</v>
      </c>
    </row>
    <row r="50" spans="2:16" x14ac:dyDescent="0.2">
      <c r="B50" s="15" t="s">
        <v>27</v>
      </c>
      <c r="C50" s="29">
        <f>'1. General Govt'!C50+'2. Non Fin. Pub. Corp'!C49+'3. Fin. Pub. Corp.'!C49</f>
        <v>3785964.6552014793</v>
      </c>
      <c r="D50" s="29">
        <f>'1. General Govt'!D50+'2. Non Fin. Pub. Corp'!D49+'3. Fin. Pub. Corp.'!D49</f>
        <v>3808063.7830874701</v>
      </c>
      <c r="E50" s="29">
        <f>'1. General Govt'!E50+'2. Non Fin. Pub. Corp'!E49+'3. Fin. Pub. Corp.'!E49</f>
        <v>4002638.6363425842</v>
      </c>
      <c r="F50" s="29">
        <f>'1. General Govt'!F50+'2. Non Fin. Pub. Corp'!F49+'3. Fin. Pub. Corp.'!F49</f>
        <v>3996601.9169992441</v>
      </c>
      <c r="G50" s="29">
        <f>'1. General Govt'!G50+'2. Non Fin. Pub. Corp'!G49+'3. Fin. Pub. Corp.'!G49</f>
        <v>4245781.3588079708</v>
      </c>
      <c r="H50" s="29">
        <f>'1. General Govt'!H50+'2. Non Fin. Pub. Corp'!H49+'3. Fin. Pub. Corp.'!H49</f>
        <v>4218455.1176686333</v>
      </c>
      <c r="I50" s="29">
        <f>'1. General Govt'!I50+'2. Non Fin. Pub. Corp'!I49+'3. Fin. Pub. Corp.'!I49</f>
        <v>4487106.4680034826</v>
      </c>
      <c r="J50" s="29">
        <f>'1. General Govt'!J50+'2. Non Fin. Pub. Corp'!J49+'3. Fin. Pub. Corp.'!J49</f>
        <v>4652897.790989982</v>
      </c>
      <c r="K50" s="29">
        <f>'1. General Govt'!K50+'2. Non Fin. Pub. Corp'!K49+'3. Fin. Pub. Corp.'!K49</f>
        <v>4628061.497798929</v>
      </c>
    </row>
    <row r="51" spans="2:16" x14ac:dyDescent="0.2">
      <c r="B51" s="8"/>
      <c r="C51" s="19"/>
      <c r="D51" s="19"/>
      <c r="E51" s="19"/>
      <c r="F51" s="19"/>
      <c r="G51" s="19"/>
      <c r="H51" s="19"/>
      <c r="I51" s="19"/>
      <c r="J51" s="19"/>
      <c r="K51" s="19"/>
    </row>
    <row r="52" spans="2:16" x14ac:dyDescent="0.2">
      <c r="B52" s="20"/>
      <c r="C52" s="21"/>
      <c r="D52" s="21"/>
      <c r="E52" s="21"/>
      <c r="F52" s="21"/>
      <c r="G52" s="21"/>
      <c r="H52" s="21"/>
      <c r="I52" s="12"/>
      <c r="J52" s="12"/>
      <c r="K52" s="12"/>
    </row>
    <row r="53" spans="2:16" x14ac:dyDescent="0.2">
      <c r="B53" s="11" t="s">
        <v>28</v>
      </c>
      <c r="C53" s="22"/>
      <c r="D53" s="22"/>
      <c r="E53" s="22"/>
      <c r="F53" s="22"/>
      <c r="G53" s="22"/>
      <c r="H53" s="21"/>
      <c r="I53" s="12"/>
      <c r="J53" s="12"/>
      <c r="K53" s="12"/>
    </row>
    <row r="54" spans="2:16" x14ac:dyDescent="0.2">
      <c r="B54" s="20" t="s">
        <v>29</v>
      </c>
      <c r="C54" s="34">
        <f t="shared" ref="C54:F54" si="39">C36</f>
        <v>-9035.5706890000001</v>
      </c>
      <c r="D54" s="34">
        <f t="shared" si="39"/>
        <v>-5579.4450059999999</v>
      </c>
      <c r="E54" s="34">
        <f t="shared" si="39"/>
        <v>-5770.0970139999999</v>
      </c>
      <c r="F54" s="34">
        <f t="shared" si="39"/>
        <v>-6242.889948</v>
      </c>
      <c r="G54" s="34">
        <f>G36</f>
        <v>-8409.9394310000007</v>
      </c>
      <c r="H54" s="34">
        <f t="shared" ref="H54:J54" si="40">H36</f>
        <v>-9111.5599110000003</v>
      </c>
      <c r="I54" s="34">
        <f t="shared" si="40"/>
        <v>-9101.3778409999995</v>
      </c>
      <c r="J54" s="34">
        <f t="shared" si="40"/>
        <v>-12334.028328</v>
      </c>
      <c r="K54" s="34">
        <f t="shared" ref="K54" si="41">K36</f>
        <v>-12621.821715</v>
      </c>
    </row>
    <row r="55" spans="2:16" x14ac:dyDescent="0.2">
      <c r="B55" s="20" t="s">
        <v>30</v>
      </c>
      <c r="C55" s="34">
        <f t="shared" ref="C55:F55" si="42">C37+C39</f>
        <v>100356.9673640282</v>
      </c>
      <c r="D55" s="34">
        <f t="shared" si="42"/>
        <v>106776.03438809782</v>
      </c>
      <c r="E55" s="34">
        <f t="shared" si="42"/>
        <v>112805.80307724826</v>
      </c>
      <c r="F55" s="34">
        <f t="shared" si="42"/>
        <v>115022.78173113889</v>
      </c>
      <c r="G55" s="34">
        <f>G37+G39</f>
        <v>111997.19034980313</v>
      </c>
      <c r="H55" s="34">
        <f t="shared" ref="H55:J55" si="43">H37+H39</f>
        <v>118414.15662535321</v>
      </c>
      <c r="I55" s="34">
        <f t="shared" si="43"/>
        <v>118402.16813955798</v>
      </c>
      <c r="J55" s="34">
        <f t="shared" si="43"/>
        <v>124760.2002524423</v>
      </c>
      <c r="K55" s="34">
        <f t="shared" ref="K55" si="44">K37+K39</f>
        <v>128968.94731047322</v>
      </c>
    </row>
    <row r="56" spans="2:16" s="43" customFormat="1" x14ac:dyDescent="0.2">
      <c r="B56" s="42"/>
      <c r="C56" s="42"/>
      <c r="D56" s="42"/>
      <c r="E56" s="42"/>
      <c r="F56" s="42"/>
      <c r="G56" s="47"/>
      <c r="H56" s="47"/>
      <c r="I56" s="48"/>
      <c r="J56" s="48"/>
      <c r="K56" s="48"/>
      <c r="L56" s="46"/>
    </row>
    <row r="57" spans="2:16" s="43" customFormat="1" x14ac:dyDescent="0.2">
      <c r="B57" s="42" t="s">
        <v>31</v>
      </c>
      <c r="C57" s="45">
        <f t="shared" ref="C57:F57" si="45">(C45+C46)-C32</f>
        <v>1.4901161193847656E-8</v>
      </c>
      <c r="D57" s="45">
        <f t="shared" si="45"/>
        <v>0</v>
      </c>
      <c r="E57" s="45">
        <f t="shared" si="45"/>
        <v>0</v>
      </c>
      <c r="F57" s="45">
        <f t="shared" si="45"/>
        <v>1.8618255853652954E-3</v>
      </c>
      <c r="G57" s="45">
        <f>(G45+G46)-G32</f>
        <v>0</v>
      </c>
      <c r="H57" s="45">
        <f t="shared" ref="H57:J57" si="46">(H45+H46)-H32</f>
        <v>0</v>
      </c>
      <c r="I57" s="45">
        <f t="shared" si="46"/>
        <v>0</v>
      </c>
      <c r="J57" s="45">
        <f t="shared" si="46"/>
        <v>0</v>
      </c>
      <c r="K57" s="45">
        <f t="shared" ref="K57" si="47">(K45+K46)-K32</f>
        <v>0</v>
      </c>
      <c r="L57" s="46"/>
    </row>
    <row r="58" spans="2:16" s="43" customFormat="1" x14ac:dyDescent="0.2">
      <c r="B58" s="42" t="s">
        <v>32</v>
      </c>
      <c r="C58" s="45">
        <f t="shared" ref="C58:F58" si="48">(C46+C45)-C32</f>
        <v>1.4901161193847656E-8</v>
      </c>
      <c r="D58" s="45">
        <f t="shared" si="48"/>
        <v>0</v>
      </c>
      <c r="E58" s="45">
        <f t="shared" si="48"/>
        <v>0</v>
      </c>
      <c r="F58" s="45">
        <f t="shared" si="48"/>
        <v>1.8618255853652954E-3</v>
      </c>
      <c r="G58" s="45">
        <f>(G46+G45)-G32</f>
        <v>0</v>
      </c>
      <c r="H58" s="45">
        <f t="shared" ref="H58:J58" si="49">(H46+H45)-H32</f>
        <v>0</v>
      </c>
      <c r="I58" s="45">
        <f t="shared" si="49"/>
        <v>0</v>
      </c>
      <c r="J58" s="45">
        <f t="shared" si="49"/>
        <v>0</v>
      </c>
      <c r="K58" s="45">
        <f t="shared" ref="K58" si="50">(K46+K45)-K32</f>
        <v>0</v>
      </c>
      <c r="L58" s="46"/>
    </row>
    <row r="59" spans="2:16" s="43" customFormat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6"/>
    </row>
    <row r="60" spans="2:16" s="43" customFormat="1" x14ac:dyDescent="0.2">
      <c r="B60" s="35" t="s">
        <v>33</v>
      </c>
      <c r="C60" s="50"/>
      <c r="D60" s="50"/>
      <c r="E60" s="50"/>
      <c r="F60" s="50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2:16" x14ac:dyDescent="0.2">
      <c r="B61" s="35" t="s">
        <v>34</v>
      </c>
      <c r="C61" s="35"/>
      <c r="D61" s="35"/>
      <c r="E61" s="35"/>
      <c r="F61" s="35"/>
      <c r="L61" s="2"/>
      <c r="M61" s="2"/>
      <c r="N61" s="2"/>
      <c r="O61" s="2"/>
      <c r="P61" s="2"/>
    </row>
    <row r="62" spans="2:16" ht="14.5" customHeight="1" x14ac:dyDescent="0.2">
      <c r="B62" s="64" t="s">
        <v>48</v>
      </c>
      <c r="C62" s="64"/>
      <c r="D62" s="64"/>
      <c r="E62" s="64"/>
      <c r="F62" s="64"/>
      <c r="G62" s="64"/>
      <c r="H62" s="64"/>
      <c r="I62" s="64"/>
      <c r="J62" s="64"/>
      <c r="K62" s="59"/>
      <c r="L62" s="39"/>
      <c r="M62" s="39"/>
      <c r="N62" s="39"/>
      <c r="O62" s="39"/>
      <c r="P62" s="39"/>
    </row>
    <row r="63" spans="2:16" ht="15" customHeight="1" x14ac:dyDescent="0.2">
      <c r="B63" s="66" t="s">
        <v>47</v>
      </c>
      <c r="C63" s="66"/>
      <c r="D63" s="66"/>
      <c r="E63" s="66"/>
      <c r="F63" s="66"/>
      <c r="G63" s="67"/>
      <c r="H63" s="67"/>
      <c r="I63" s="67"/>
      <c r="J63" s="67"/>
      <c r="K63" s="62"/>
    </row>
    <row r="64" spans="2:16" s="53" customFormat="1" ht="26.25" customHeight="1" x14ac:dyDescent="0.2">
      <c r="B64" s="66" t="s">
        <v>53</v>
      </c>
      <c r="C64" s="66"/>
      <c r="D64" s="66"/>
      <c r="E64" s="66"/>
      <c r="F64" s="66"/>
      <c r="G64" s="67"/>
      <c r="H64" s="67"/>
      <c r="I64" s="67"/>
      <c r="J64" s="67"/>
      <c r="K64" s="62"/>
      <c r="L64" s="52"/>
    </row>
    <row r="65" spans="7:11" x14ac:dyDescent="0.2">
      <c r="G65" s="40"/>
      <c r="H65" s="40"/>
      <c r="I65" s="40"/>
      <c r="J65" s="40"/>
      <c r="K65" s="40"/>
    </row>
  </sheetData>
  <mergeCells count="3">
    <mergeCell ref="B62:J62"/>
    <mergeCell ref="B63:J63"/>
    <mergeCell ref="B64:J64"/>
  </mergeCells>
  <pageMargins left="0.7" right="0.7" top="0.75" bottom="0.75" header="0.3" footer="0.3"/>
  <pageSetup orientation="portrait" r:id="rId1"/>
  <ignoredErrors>
    <ignoredError sqref="C8:K13 C16:K23 C25:K31 C45:K46 C49:K50 C54:K5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1195B5E23FF4FA4C7890D717558EA" ma:contentTypeVersion="15" ma:contentTypeDescription="Create a new document." ma:contentTypeScope="" ma:versionID="a7322a742399c13d13d946faa30ed273">
  <xsd:schema xmlns:xsd="http://www.w3.org/2001/XMLSchema" xmlns:xs="http://www.w3.org/2001/XMLSchema" xmlns:p="http://schemas.microsoft.com/office/2006/metadata/properties" xmlns:ns3="95febc78-5ffb-4926-babb-d2970205edf9" xmlns:ns4="5f7123b8-4bb0-4238-b679-bbd3b18d1e49" targetNamespace="http://schemas.microsoft.com/office/2006/metadata/properties" ma:root="true" ma:fieldsID="f672b6cc11bf9e76fa4a87a482439761" ns3:_="" ns4:_="">
    <xsd:import namespace="95febc78-5ffb-4926-babb-d2970205edf9"/>
    <xsd:import namespace="5f7123b8-4bb0-4238-b679-bbd3b18d1e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ebc78-5ffb-4926-babb-d2970205ed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23b8-4bb0-4238-b679-bbd3b18d1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7123b8-4bb0-4238-b679-bbd3b18d1e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A50E0-E09A-4789-AB2C-877207F94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febc78-5ffb-4926-babb-d2970205edf9"/>
    <ds:schemaRef ds:uri="5f7123b8-4bb0-4238-b679-bbd3b18d1e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E5611-4CA8-499C-8192-6022E6B06968}">
  <ds:schemaRefs>
    <ds:schemaRef ds:uri="http://purl.org/dc/dcmitype/"/>
    <ds:schemaRef ds:uri="http://purl.org/dc/terms/"/>
    <ds:schemaRef ds:uri="95febc78-5ffb-4926-babb-d2970205edf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f7123b8-4bb0-4238-b679-bbd3b18d1e4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20D7A45-0982-49BE-87A8-AA6D903BE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General Govt</vt:lpstr>
      <vt:lpstr>1.1. Central Govt.</vt:lpstr>
      <vt:lpstr>1.2. Local Govt.</vt:lpstr>
      <vt:lpstr>2. Non Fin. Pub. Corp</vt:lpstr>
      <vt:lpstr>3. Fin. Pub. Corp.</vt:lpstr>
      <vt:lpstr>4. Total Public Sector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Erstantri Wakib, Ayu Lia</dc:creator>
  <cp:keywords/>
  <dc:description/>
  <cp:lastModifiedBy>Rahmat Mulyono</cp:lastModifiedBy>
  <cp:revision/>
  <dcterms:created xsi:type="dcterms:W3CDTF">2018-12-12T05:40:00Z</dcterms:created>
  <dcterms:modified xsi:type="dcterms:W3CDTF">2025-09-29T02:13:09Z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0x0101001581195B5E23FF4FA4C7890D717558EA</vt:lpwstr>
  </property>
</Properties>
</file>