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4/Oktober/"/>
    </mc:Choice>
  </mc:AlternateContent>
  <xr:revisionPtr revIDLastSave="60" documentId="8_{5D707CBD-89D6-43E7-A9CF-1A536E8F4C68}" xr6:coauthVersionLast="47" xr6:coauthVersionMax="47" xr10:uidLastSave="{5F9A81FC-A044-4CA2-8813-9D12A5ED7114}"/>
  <bookViews>
    <workbookView xWindow="-120" yWindow="-120" windowWidth="24240" windowHeight="1302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0" i="1" l="1"/>
  <c r="L409" i="1"/>
  <c r="K409" i="1"/>
  <c r="K410" i="1"/>
  <c r="L381" i="1"/>
  <c r="K381" i="1"/>
  <c r="K380" i="1"/>
  <c r="L380" i="1" s="1"/>
  <c r="L379" i="1"/>
  <c r="K378" i="1"/>
  <c r="L378" i="1" s="1"/>
  <c r="L377" i="1"/>
  <c r="K376" i="1"/>
  <c r="L376" i="1" s="1"/>
  <c r="L375" i="1"/>
  <c r="L418" i="1" l="1"/>
  <c r="L419" i="1" s="1"/>
  <c r="K418" i="1"/>
  <c r="K419" i="1" s="1"/>
  <c r="M417" i="1"/>
  <c r="M416" i="1"/>
  <c r="M415" i="1"/>
  <c r="M414" i="1"/>
  <c r="M413" i="1"/>
  <c r="M412" i="1"/>
  <c r="M411" i="1"/>
  <c r="M402" i="1"/>
  <c r="L408" i="1"/>
  <c r="K408" i="1"/>
  <c r="M407" i="1"/>
  <c r="M406" i="1"/>
  <c r="M405" i="1"/>
  <c r="M404" i="1"/>
  <c r="M403" i="1"/>
  <c r="M401" i="1"/>
  <c r="L400" i="1"/>
  <c r="K400" i="1"/>
  <c r="M399" i="1"/>
  <c r="M398" i="1"/>
  <c r="L397" i="1"/>
  <c r="K397" i="1"/>
  <c r="M396" i="1"/>
  <c r="M395" i="1"/>
  <c r="M394" i="1"/>
  <c r="M393" i="1"/>
  <c r="M392" i="1"/>
  <c r="M391" i="1"/>
  <c r="M390" i="1"/>
  <c r="L389" i="1"/>
  <c r="K389" i="1"/>
  <c r="M388" i="1"/>
  <c r="M387" i="1"/>
  <c r="M386" i="1"/>
  <c r="M385" i="1"/>
  <c r="M384" i="1"/>
  <c r="M383" i="1"/>
  <c r="M382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356" i="1" l="1"/>
  <c r="L338" i="1"/>
  <c r="M331" i="1"/>
  <c r="L336" i="1"/>
  <c r="M335" i="1"/>
  <c r="M334" i="1"/>
  <c r="M333" i="1"/>
  <c r="M332" i="1"/>
  <c r="M330" i="1"/>
  <c r="M329" i="1"/>
  <c r="M328" i="1"/>
  <c r="L327" i="1"/>
  <c r="K327" i="1"/>
  <c r="K365" i="1" s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365" i="1" l="1"/>
  <c r="L293" i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366" i="1" s="1"/>
  <c r="K420" i="1" s="1"/>
  <c r="K75" i="1"/>
  <c r="K121" i="1" s="1"/>
  <c r="K155" i="1" s="1"/>
  <c r="L75" i="1"/>
  <c r="L121" i="1" s="1"/>
  <c r="L155" i="1" s="1"/>
  <c r="L178" i="1" s="1"/>
  <c r="L249" i="5"/>
  <c r="L238" i="1" l="1"/>
  <c r="L275" i="1" s="1"/>
  <c r="L319" i="1" s="1"/>
  <c r="L366" i="1" s="1"/>
  <c r="L420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<sst xmlns="http://schemas.openxmlformats.org/spreadsheetml/2006/main" count="912" uniqueCount="274">
  <si>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</si>
  <si>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</si>
  <si>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</si>
  <si>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</si>
  <si>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</si>
  <si>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</si>
  <si>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</si>
  <si>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</si>
  <si>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</si>
  <si>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</si>
  <si>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</si>
  <si>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</si>
  <si>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</si>
  <si>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</si>
  <si>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</si>
  <si>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</si>
  <si>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</si>
  <si>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</si>
  <si>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</si>
  <si>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</si>
  <si>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</si>
  <si>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</si>
  <si>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</si>
  <si>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</si>
  <si>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</si>
  <si>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</si>
  <si>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</si>
  <si>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</si>
  <si>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</si>
  <si>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</si>
  <si>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</si>
  <si>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</si>
  <si>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</si>
  <si>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</si>
  <si>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</si>
  <si>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</si>
  <si>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</si>
  <si>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</si>
  <si>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</si>
  <si>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</si>
  <si>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</si>
  <si>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</si>
  <si>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</si>
  <si>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</si>
  <si>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</si>
  <si>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</si>
  <si>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</si>
  <si>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</si>
  <si>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</si>
  <si>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</si>
  <si>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</si>
  <si>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</si>
  <si>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</si>
  <si>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</si>
  <si>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</si>
  <si>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</si>
  <si>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</si>
  <si>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</si>
  <si>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</si>
  <si>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</si>
  <si>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</si>
  <si>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</si>
  <si>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</si>
  <si>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</si>
  <si>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</si>
  <si>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</si>
  <si>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</si>
  <si>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</si>
  <si>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</si>
  <si>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</si>
  <si>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</si>
  <si>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</si>
  <si>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</si>
  <si>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</si>
  <si>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</si>
  <si>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</si>
  <si>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</si>
  <si>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</si>
  <si>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</si>
  <si>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</si>
  <si>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</si>
  <si>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</si>
  <si>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</si>
  <si>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</si>
  <si>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</si>
  <si>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</si>
  <si>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</si>
  <si>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</si>
  <si>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</si>
  <si>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</si>
  <si>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</si>
  <si>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</si>
  <si>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</si>
  <si>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</si>
  <si>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</si>
  <si>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</si>
  <si>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</si>
  <si>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</si>
  <si>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</si>
  <si>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</si>
  <si>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</si>
  <si>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</si>
  <si>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</si>
  <si>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</si>
  <si>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</si>
  <si>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</si>
  <si>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</si>
  <si>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</si>
  <si>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</si>
  <si>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</si>
  <si>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</si>
  <si>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</si>
  <si>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</si>
  <si>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</si>
  <si>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</si>
  <si>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</si>
  <si>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</si>
  <si>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</si>
  <si>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</si>
  <si>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</si>
  <si>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</si>
  <si>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</si>
  <si>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</si>
  <si>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</si>
  <si>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</si>
  <si>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</si>
  <si>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</si>
  <si>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</si>
  <si>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</si>
  <si>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</si>
  <si>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</si>
  <si>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</si>
  <si>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</si>
  <si>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</si>
  <si>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</si>
  <si>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</si>
  <si>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</si>
  <si>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</si>
  <si>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</si>
  <si>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</si>
  <si>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</si>
  <si>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</si>
  <si>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</si>
  <si>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</si>
  <si>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</si>
  <si>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</si>
  <si>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</si>
  <si>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</si>
  <si>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</si>
  <si>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</si>
  <si>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</si>
  <si>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</si>
  <si>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</si>
  <si>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</si>
  <si>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</si>
  <si>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</si>
  <si>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</si>
  <si>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</si>
  <si>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</si>
  <si>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</si>
  <si>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</si>
  <si>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</si>
  <si>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</si>
  <si>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</si>
  <si>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</si>
  <si>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</si>
  <si>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</si>
  <si>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</si>
  <si>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</si>
  <si>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</si>
  <si>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</si>
  <si>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</si>
  <si>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</si>
  <si>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</si>
  <si>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</si>
  <si>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</si>
  <si>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</si>
  <si>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</si>
  <si>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</si>
  <si>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</si>
  <si>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</si>
  <si>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</si>
  <si>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</si>
  <si>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</si>
  <si>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</si>
  <si>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</si>
  <si>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</si>
  <si>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</si>
  <si>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</si>
  <si>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</si>
  <si>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</si>
  <si>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</si>
  <si>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</si>
  <si>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</si>
  <si>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</si>
  <si>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</si>
  <si>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</si>
  <si>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</si>
  <si>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</si>
  <si>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</si>
  <si>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</si>
  <si>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</si>
  <si>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</si>
  <si>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</si>
  <si>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</si>
  <si>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</si>
  <si>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</si>
  <si>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</si>
  <si>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</si>
  <si>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</si>
  <si>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</si>
  <si>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</si>
  <si>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</si>
  <si>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</si>
  <si>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</si>
  <si>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</si>
  <si>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</si>
  <si>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</si>
  <si>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</si>
  <si>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</si>
  <si>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</si>
  <si>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</si>
  <si>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</si>
  <si>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</si>
  <si>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</si>
  <si>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</si>
  <si>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</si>
  <si>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</si>
  <si>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</si>
  <si>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</si>
  <si>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</si>
  <si>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</si>
  <si>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</si>
  <si>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</si>
  <si>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</si>
  <si>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</si>
  <si>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</si>
  <si>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</si>
  <si>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</si>
  <si>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</si>
  <si>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</si>
  <si>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</si>
  <si>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</si>
  <si>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</si>
  <si>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</si>
  <si>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</si>
  <si>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</si>
  <si>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</si>
  <si>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</si>
  <si>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</si>
  <si>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</si>
  <si>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</si>
  <si>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</si>
  <si>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</si>
  <si>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</si>
  <si>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</si>
  <si>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</si>
  <si>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</si>
  <si>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</si>
  <si>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SPN03241218</t>
  </si>
  <si>
    <t>SPN12250918</t>
  </si>
  <si>
    <t>SR021T3</t>
  </si>
  <si>
    <t>SR021T5</t>
  </si>
  <si>
    <t>PBS029</t>
  </si>
  <si>
    <t>G r a n d   T o t a l   s . d .  T a n g g a l   2 6  b u l a n   S e p t e m b e r   2 0 2 4</t>
  </si>
  <si>
    <t>G r a n d   T o t a l   b u l a n   O k t o b e r   2 0 2 4</t>
  </si>
  <si>
    <t>G r a n d   T o t a l   s . d .  T a n g g a l   3  b u l a n   O k t o b e r   2 0 2 4</t>
  </si>
  <si>
    <t>SPN03250101</t>
  </si>
  <si>
    <t>SPN12251002</t>
  </si>
  <si>
    <t>RI0934</t>
  </si>
  <si>
    <t>USD1.150.000.000</t>
  </si>
  <si>
    <t>RI0954</t>
  </si>
  <si>
    <t>RIEUR0932</t>
  </si>
  <si>
    <t>EUR750.000.000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</si>
</sst>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29" borderId="52" xfId="0" applyFont="1" applyFill="1" applyBorder="1" applyAlignment="1">
      <alignment horizontal="center"/>
    </xf>
    <xf numFmtId="0" fontId="20" fillId="0" borderId="0" xfId="46" applyFont="1"/>
    <xf numFmtId="0" fontId="20" fillId="29" borderId="49" xfId="0" applyFont="1" applyFill="1" applyBorder="1" applyAlignment="1">
      <alignment horizontal="center"/>
    </xf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95">
        <v>41016</v>
      </c>
      <c r="B78" s="297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96"/>
      <c r="B79" s="298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96"/>
      <c r="B80" s="298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96"/>
      <c r="B81" s="298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99" t="s">
        <v>73</v>
      </c>
      <c r="O250" s="300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20"/>
  <sheetViews>
    <sheetView showGridLines="0" tabSelected="1" zoomScale="115" zoomScaleNormal="115" zoomScaleSheetLayoutView="115" workbookViewId="0">
      <pane xSplit="4" ySplit="3" topLeftCell="E268" activePane="bottomRight" state="frozen"/>
      <selection pane="topRight" activeCell="D1" sqref="D1"/>
      <selection pane="bottomLeft" activeCell="A4" sqref="A4"/>
      <selection pane="bottomRight" activeCell="K218" sqref="K218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147</v>
      </c>
      <c r="B1" s="155"/>
      <c r="C1" s="155"/>
    </row>
    <row r="2" spans="1:13" x14ac:dyDescent="0.2">
      <c r="L2" s="313" t="s">
        <v>129</v>
      </c>
      <c r="M2" s="313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">
      <c r="A11" s="307" t="s">
        <v>121</v>
      </c>
      <c r="B11" s="308"/>
      <c r="C11" s="308"/>
      <c r="D11" s="308"/>
      <c r="E11" s="308"/>
      <c r="F11" s="308"/>
      <c r="G11" s="308"/>
      <c r="H11" s="308"/>
      <c r="I11" s="308"/>
      <c r="J11" s="309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">
      <c r="A19" s="304" t="s">
        <v>121</v>
      </c>
      <c r="B19" s="310"/>
      <c r="C19" s="305"/>
      <c r="D19" s="305"/>
      <c r="E19" s="305"/>
      <c r="F19" s="305"/>
      <c r="G19" s="305"/>
      <c r="H19" s="305"/>
      <c r="I19" s="305"/>
      <c r="J19" s="306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">
      <c r="A26" s="307" t="s">
        <v>121</v>
      </c>
      <c r="B26" s="308"/>
      <c r="C26" s="308"/>
      <c r="D26" s="308"/>
      <c r="E26" s="308"/>
      <c r="F26" s="308"/>
      <c r="G26" s="308"/>
      <c r="H26" s="308"/>
      <c r="I26" s="308"/>
      <c r="J26" s="309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14">
        <v>45280</v>
      </c>
      <c r="B27" s="314">
        <v>45287</v>
      </c>
      <c r="C27" s="316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15"/>
      <c r="B28" s="315"/>
      <c r="C28" s="317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">
      <c r="A29" s="318" t="s">
        <v>121</v>
      </c>
      <c r="B29" s="319"/>
      <c r="C29" s="319"/>
      <c r="D29" s="319"/>
      <c r="E29" s="319"/>
      <c r="F29" s="319"/>
      <c r="G29" s="319"/>
      <c r="H29" s="319"/>
      <c r="I29" s="319"/>
      <c r="J29" s="320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21">
        <v>45282</v>
      </c>
      <c r="B30" s="321">
        <v>45288</v>
      </c>
      <c r="C30" s="316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22"/>
      <c r="B31" s="322"/>
      <c r="C31" s="324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22"/>
      <c r="B32" s="322"/>
      <c r="C32" s="324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23"/>
      <c r="B33" s="323"/>
      <c r="C33" s="317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">
      <c r="A34" s="318" t="s">
        <v>121</v>
      </c>
      <c r="B34" s="319"/>
      <c r="C34" s="319"/>
      <c r="D34" s="319"/>
      <c r="E34" s="319"/>
      <c r="F34" s="319"/>
      <c r="G34" s="319"/>
      <c r="H34" s="319"/>
      <c r="I34" s="319"/>
      <c r="J34" s="320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">
      <c r="A42" s="304" t="s">
        <v>121</v>
      </c>
      <c r="B42" s="310"/>
      <c r="C42" s="305"/>
      <c r="D42" s="305"/>
      <c r="E42" s="305"/>
      <c r="F42" s="305"/>
      <c r="G42" s="305"/>
      <c r="H42" s="305"/>
      <c r="I42" s="305"/>
      <c r="J42" s="306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">
      <c r="A49" s="304" t="s">
        <v>121</v>
      </c>
      <c r="B49" s="305"/>
      <c r="C49" s="305"/>
      <c r="D49" s="305"/>
      <c r="E49" s="305"/>
      <c r="F49" s="305"/>
      <c r="G49" s="305"/>
      <c r="H49" s="305"/>
      <c r="I49" s="305"/>
      <c r="J49" s="306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">
      <c r="A57" s="307" t="s">
        <v>121</v>
      </c>
      <c r="B57" s="308"/>
      <c r="C57" s="308"/>
      <c r="D57" s="308"/>
      <c r="E57" s="308"/>
      <c r="F57" s="308"/>
      <c r="G57" s="308"/>
      <c r="H57" s="308"/>
      <c r="I57" s="308"/>
      <c r="J57" s="309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">
      <c r="A65" s="304" t="s">
        <v>121</v>
      </c>
      <c r="B65" s="310"/>
      <c r="C65" s="305"/>
      <c r="D65" s="305"/>
      <c r="E65" s="305"/>
      <c r="F65" s="305"/>
      <c r="G65" s="305"/>
      <c r="H65" s="305"/>
      <c r="I65" s="305"/>
      <c r="J65" s="306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">
      <c r="A73" s="307" t="s">
        <v>121</v>
      </c>
      <c r="B73" s="308"/>
      <c r="C73" s="308"/>
      <c r="D73" s="308"/>
      <c r="E73" s="308"/>
      <c r="F73" s="308"/>
      <c r="G73" s="308"/>
      <c r="H73" s="308"/>
      <c r="I73" s="308"/>
      <c r="J73" s="309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">
      <c r="A74" s="301" t="s">
        <v>143</v>
      </c>
      <c r="B74" s="302"/>
      <c r="C74" s="302"/>
      <c r="D74" s="302"/>
      <c r="E74" s="302"/>
      <c r="F74" s="302"/>
      <c r="G74" s="302"/>
      <c r="H74" s="302"/>
      <c r="I74" s="302"/>
      <c r="J74" s="303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">
      <c r="A75" s="301" t="s">
        <v>161</v>
      </c>
      <c r="B75" s="302"/>
      <c r="C75" s="302"/>
      <c r="D75" s="302"/>
      <c r="E75" s="302"/>
      <c r="F75" s="302"/>
      <c r="G75" s="302"/>
      <c r="H75" s="302"/>
      <c r="I75" s="302"/>
      <c r="J75" s="303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">
      <c r="A84" s="304" t="s">
        <v>121</v>
      </c>
      <c r="B84" s="310"/>
      <c r="C84" s="305"/>
      <c r="D84" s="305"/>
      <c r="E84" s="305"/>
      <c r="F84" s="305"/>
      <c r="G84" s="305"/>
      <c r="H84" s="305"/>
      <c r="I84" s="305"/>
      <c r="J84" s="306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">
      <c r="A92" s="307" t="s">
        <v>121</v>
      </c>
      <c r="B92" s="308"/>
      <c r="C92" s="308"/>
      <c r="D92" s="308"/>
      <c r="E92" s="308"/>
      <c r="F92" s="308"/>
      <c r="G92" s="308"/>
      <c r="H92" s="308"/>
      <c r="I92" s="308"/>
      <c r="J92" s="309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">
      <c r="A100" s="304" t="s">
        <v>121</v>
      </c>
      <c r="B100" s="310"/>
      <c r="C100" s="305"/>
      <c r="D100" s="305"/>
      <c r="E100" s="305"/>
      <c r="F100" s="305"/>
      <c r="G100" s="305"/>
      <c r="H100" s="305"/>
      <c r="I100" s="305"/>
      <c r="J100" s="306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">
      <c r="A108" s="307" t="s">
        <v>121</v>
      </c>
      <c r="B108" s="308"/>
      <c r="C108" s="308"/>
      <c r="D108" s="308"/>
      <c r="E108" s="308"/>
      <c r="F108" s="308"/>
      <c r="G108" s="308"/>
      <c r="H108" s="308"/>
      <c r="I108" s="308"/>
      <c r="J108" s="309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">
      <c r="A111" s="311" t="s">
        <v>121</v>
      </c>
      <c r="B111" s="310"/>
      <c r="C111" s="310"/>
      <c r="D111" s="310"/>
      <c r="E111" s="310"/>
      <c r="F111" s="310"/>
      <c r="G111" s="310"/>
      <c r="H111" s="310"/>
      <c r="I111" s="310"/>
      <c r="J111" s="312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">
      <c r="A119" s="304" t="s">
        <v>121</v>
      </c>
      <c r="B119" s="310"/>
      <c r="C119" s="305"/>
      <c r="D119" s="305"/>
      <c r="E119" s="305"/>
      <c r="F119" s="305"/>
      <c r="G119" s="305"/>
      <c r="H119" s="305"/>
      <c r="I119" s="305"/>
      <c r="J119" s="306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">
      <c r="A120" s="301" t="s">
        <v>164</v>
      </c>
      <c r="B120" s="302"/>
      <c r="C120" s="302"/>
      <c r="D120" s="302"/>
      <c r="E120" s="302"/>
      <c r="F120" s="302"/>
      <c r="G120" s="302"/>
      <c r="H120" s="302"/>
      <c r="I120" s="302"/>
      <c r="J120" s="303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">
      <c r="A121" s="301" t="s">
        <v>182</v>
      </c>
      <c r="B121" s="302"/>
      <c r="C121" s="302"/>
      <c r="D121" s="302"/>
      <c r="E121" s="302"/>
      <c r="F121" s="302"/>
      <c r="G121" s="302"/>
      <c r="H121" s="302"/>
      <c r="I121" s="302"/>
      <c r="J121" s="303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">
      <c r="A129" s="307" t="s">
        <v>121</v>
      </c>
      <c r="B129" s="308"/>
      <c r="C129" s="308"/>
      <c r="D129" s="308"/>
      <c r="E129" s="308"/>
      <c r="F129" s="308"/>
      <c r="G129" s="308"/>
      <c r="H129" s="308"/>
      <c r="I129" s="308"/>
      <c r="J129" s="309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">
      <c r="A137" s="304" t="s">
        <v>121</v>
      </c>
      <c r="B137" s="310"/>
      <c r="C137" s="305"/>
      <c r="D137" s="305"/>
      <c r="E137" s="305"/>
      <c r="F137" s="305"/>
      <c r="G137" s="305"/>
      <c r="H137" s="305"/>
      <c r="I137" s="305"/>
      <c r="J137" s="306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">
      <c r="A145" s="307" t="s">
        <v>121</v>
      </c>
      <c r="B145" s="308"/>
      <c r="C145" s="308"/>
      <c r="D145" s="308"/>
      <c r="E145" s="308"/>
      <c r="F145" s="308"/>
      <c r="G145" s="308"/>
      <c r="H145" s="308"/>
      <c r="I145" s="308"/>
      <c r="J145" s="309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">
      <c r="A153" s="304" t="s">
        <v>121</v>
      </c>
      <c r="B153" s="310"/>
      <c r="C153" s="305"/>
      <c r="D153" s="305"/>
      <c r="E153" s="305"/>
      <c r="F153" s="305"/>
      <c r="G153" s="305"/>
      <c r="H153" s="305"/>
      <c r="I153" s="305"/>
      <c r="J153" s="306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">
      <c r="A154" s="301" t="s">
        <v>188</v>
      </c>
      <c r="B154" s="302"/>
      <c r="C154" s="302"/>
      <c r="D154" s="302"/>
      <c r="E154" s="302"/>
      <c r="F154" s="302"/>
      <c r="G154" s="302"/>
      <c r="H154" s="302"/>
      <c r="I154" s="302"/>
      <c r="J154" s="303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">
      <c r="A155" s="301" t="s">
        <v>191</v>
      </c>
      <c r="B155" s="302"/>
      <c r="C155" s="302"/>
      <c r="D155" s="302"/>
      <c r="E155" s="302"/>
      <c r="F155" s="302"/>
      <c r="G155" s="302"/>
      <c r="H155" s="302"/>
      <c r="I155" s="302"/>
      <c r="J155" s="303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x14ac:dyDescent="0.2">
      <c r="A158" s="307" t="s">
        <v>121</v>
      </c>
      <c r="B158" s="329"/>
      <c r="C158" s="308"/>
      <c r="D158" s="308"/>
      <c r="E158" s="308"/>
      <c r="F158" s="308"/>
      <c r="G158" s="308"/>
      <c r="H158" s="308"/>
      <c r="I158" s="308"/>
      <c r="J158" s="309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x14ac:dyDescent="0.2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x14ac:dyDescent="0.2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x14ac:dyDescent="0.2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x14ac:dyDescent="0.2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x14ac:dyDescent="0.2">
      <c r="A166" s="307" t="s">
        <v>121</v>
      </c>
      <c r="B166" s="308"/>
      <c r="C166" s="308"/>
      <c r="D166" s="308"/>
      <c r="E166" s="308"/>
      <c r="F166" s="308"/>
      <c r="G166" s="308"/>
      <c r="H166" s="308"/>
      <c r="I166" s="308"/>
      <c r="J166" s="309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x14ac:dyDescent="0.2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x14ac:dyDescent="0.2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x14ac:dyDescent="0.2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x14ac:dyDescent="0.2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x14ac:dyDescent="0.2">
      <c r="A174" s="307" t="s">
        <v>121</v>
      </c>
      <c r="B174" s="329"/>
      <c r="C174" s="308"/>
      <c r="D174" s="308"/>
      <c r="E174" s="308"/>
      <c r="F174" s="308"/>
      <c r="G174" s="308"/>
      <c r="H174" s="308"/>
      <c r="I174" s="308"/>
      <c r="J174" s="309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x14ac:dyDescent="0.2">
      <c r="A176" s="328" t="s">
        <v>121</v>
      </c>
      <c r="B176" s="329"/>
      <c r="C176" s="308"/>
      <c r="D176" s="308"/>
      <c r="E176" s="308"/>
      <c r="F176" s="308"/>
      <c r="G176" s="308"/>
      <c r="H176" s="308"/>
      <c r="I176" s="308"/>
      <c r="J176" s="309"/>
      <c r="K176" s="176">
        <f>K175</f>
        <v>150000</v>
      </c>
      <c r="L176" s="176">
        <f>L175</f>
        <v>150000</v>
      </c>
      <c r="M176" s="272"/>
    </row>
    <row r="177" spans="1:13" x14ac:dyDescent="0.2">
      <c r="A177" s="301" t="s">
        <v>198</v>
      </c>
      <c r="B177" s="302"/>
      <c r="C177" s="302"/>
      <c r="D177" s="302"/>
      <c r="E177" s="302"/>
      <c r="F177" s="302"/>
      <c r="G177" s="302"/>
      <c r="H177" s="302"/>
      <c r="I177" s="302"/>
      <c r="J177" s="303"/>
      <c r="K177" s="173">
        <f>K158+K166+K174+K176</f>
        <v>45738450</v>
      </c>
      <c r="L177" s="173">
        <f>L158+L166+L174+L176</f>
        <v>32509250</v>
      </c>
      <c r="M177" s="165"/>
    </row>
    <row r="178" spans="1:13" x14ac:dyDescent="0.2">
      <c r="A178" s="301" t="s">
        <v>199</v>
      </c>
      <c r="B178" s="302"/>
      <c r="C178" s="302"/>
      <c r="D178" s="302"/>
      <c r="E178" s="302"/>
      <c r="F178" s="302"/>
      <c r="G178" s="302"/>
      <c r="H178" s="302"/>
      <c r="I178" s="302"/>
      <c r="J178" s="303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x14ac:dyDescent="0.2">
      <c r="A180" s="328" t="s">
        <v>121</v>
      </c>
      <c r="B180" s="329"/>
      <c r="C180" s="308"/>
      <c r="D180" s="308"/>
      <c r="E180" s="308"/>
      <c r="F180" s="308"/>
      <c r="G180" s="308"/>
      <c r="H180" s="308"/>
      <c r="I180" s="308"/>
      <c r="J180" s="309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">
      <c r="A188" s="304" t="s">
        <v>121</v>
      </c>
      <c r="B188" s="310"/>
      <c r="C188" s="305"/>
      <c r="D188" s="305"/>
      <c r="E188" s="305"/>
      <c r="F188" s="305"/>
      <c r="G188" s="305"/>
      <c r="H188" s="305"/>
      <c r="I188" s="305"/>
      <c r="J188" s="306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45" customHeight="1" outlineLevel="1" x14ac:dyDescent="0.2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">
      <c r="A196" s="307" t="s">
        <v>121</v>
      </c>
      <c r="B196" s="308"/>
      <c r="C196" s="308"/>
      <c r="D196" s="308"/>
      <c r="E196" s="308"/>
      <c r="F196" s="308"/>
      <c r="G196" s="308"/>
      <c r="H196" s="308"/>
      <c r="I196" s="308"/>
      <c r="J196" s="309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">
      <c r="A204" s="304" t="s">
        <v>121</v>
      </c>
      <c r="B204" s="310"/>
      <c r="C204" s="305"/>
      <c r="D204" s="305"/>
      <c r="E204" s="305"/>
      <c r="F204" s="305"/>
      <c r="G204" s="305"/>
      <c r="H204" s="305"/>
      <c r="I204" s="305"/>
      <c r="J204" s="306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">
      <c r="A219" s="304" t="s">
        <v>121</v>
      </c>
      <c r="B219" s="330"/>
      <c r="C219" s="305"/>
      <c r="D219" s="305"/>
      <c r="E219" s="305"/>
      <c r="F219" s="305"/>
      <c r="G219" s="305"/>
      <c r="H219" s="305"/>
      <c r="I219" s="305"/>
      <c r="J219" s="306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">
      <c r="A220" s="164">
        <v>45432</v>
      </c>
      <c r="B220" s="164">
        <v>45434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">
      <c r="A227" s="307" t="s">
        <v>121</v>
      </c>
      <c r="B227" s="308"/>
      <c r="C227" s="308"/>
      <c r="D227" s="308"/>
      <c r="E227" s="308"/>
      <c r="F227" s="308"/>
      <c r="G227" s="308"/>
      <c r="H227" s="308"/>
      <c r="I227" s="308"/>
      <c r="J227" s="309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">
      <c r="A236" s="304" t="s">
        <v>121</v>
      </c>
      <c r="B236" s="310"/>
      <c r="C236" s="305"/>
      <c r="D236" s="305"/>
      <c r="E236" s="305"/>
      <c r="F236" s="305"/>
      <c r="G236" s="305"/>
      <c r="H236" s="305"/>
      <c r="I236" s="305"/>
      <c r="J236" s="306"/>
      <c r="K236" s="190">
        <f>SUM(K228:K235)</f>
        <v>47114700</v>
      </c>
      <c r="L236" s="190">
        <f>SUM(L228:L235)</f>
        <v>22000000</v>
      </c>
      <c r="M236" s="193"/>
    </row>
    <row r="237" spans="1:13" x14ac:dyDescent="0.2">
      <c r="A237" s="301" t="s">
        <v>202</v>
      </c>
      <c r="B237" s="302"/>
      <c r="C237" s="302"/>
      <c r="D237" s="302"/>
      <c r="E237" s="302"/>
      <c r="F237" s="302"/>
      <c r="G237" s="302"/>
      <c r="H237" s="302"/>
      <c r="I237" s="302"/>
      <c r="J237" s="303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x14ac:dyDescent="0.2">
      <c r="A238" s="301" t="s">
        <v>207</v>
      </c>
      <c r="B238" s="302"/>
      <c r="C238" s="302"/>
      <c r="D238" s="302"/>
      <c r="E238" s="302"/>
      <c r="F238" s="302"/>
      <c r="G238" s="302"/>
      <c r="H238" s="302"/>
      <c r="I238" s="302"/>
      <c r="J238" s="303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x14ac:dyDescent="0.2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x14ac:dyDescent="0.2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x14ac:dyDescent="0.2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x14ac:dyDescent="0.2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x14ac:dyDescent="0.2">
      <c r="A246" s="307" t="s">
        <v>121</v>
      </c>
      <c r="B246" s="308"/>
      <c r="C246" s="308"/>
      <c r="D246" s="308"/>
      <c r="E246" s="308"/>
      <c r="F246" s="308"/>
      <c r="G246" s="308"/>
      <c r="H246" s="308"/>
      <c r="I246" s="308"/>
      <c r="J246" s="309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x14ac:dyDescent="0.2">
      <c r="A249" s="307" t="s">
        <v>121</v>
      </c>
      <c r="B249" s="329"/>
      <c r="C249" s="308"/>
      <c r="D249" s="308"/>
      <c r="E249" s="308"/>
      <c r="F249" s="308"/>
      <c r="G249" s="308"/>
      <c r="H249" s="308"/>
      <c r="I249" s="308"/>
      <c r="J249" s="309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">
      <c r="A257" s="304" t="s">
        <v>121</v>
      </c>
      <c r="B257" s="310"/>
      <c r="C257" s="305"/>
      <c r="D257" s="305"/>
      <c r="E257" s="305"/>
      <c r="F257" s="305"/>
      <c r="G257" s="305"/>
      <c r="H257" s="305"/>
      <c r="I257" s="305"/>
      <c r="J257" s="306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">
      <c r="A265" s="307" t="s">
        <v>121</v>
      </c>
      <c r="B265" s="308"/>
      <c r="C265" s="308"/>
      <c r="D265" s="308"/>
      <c r="E265" s="308"/>
      <c r="F265" s="308"/>
      <c r="G265" s="308"/>
      <c r="H265" s="308"/>
      <c r="I265" s="308"/>
      <c r="J265" s="309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">
      <c r="A273" s="304" t="s">
        <v>121</v>
      </c>
      <c r="B273" s="310"/>
      <c r="C273" s="305"/>
      <c r="D273" s="305"/>
      <c r="E273" s="305"/>
      <c r="F273" s="305"/>
      <c r="G273" s="305"/>
      <c r="H273" s="305"/>
      <c r="I273" s="305"/>
      <c r="J273" s="306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">
      <c r="A274" s="325" t="s">
        <v>208</v>
      </c>
      <c r="B274" s="326"/>
      <c r="C274" s="326"/>
      <c r="D274" s="326"/>
      <c r="E274" s="326"/>
      <c r="F274" s="326"/>
      <c r="G274" s="326"/>
      <c r="H274" s="326"/>
      <c r="I274" s="326"/>
      <c r="J274" s="327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">
      <c r="A275" s="325" t="s">
        <v>229</v>
      </c>
      <c r="B275" s="326"/>
      <c r="C275" s="326"/>
      <c r="D275" s="326"/>
      <c r="E275" s="326"/>
      <c r="F275" s="326"/>
      <c r="G275" s="326"/>
      <c r="H275" s="326"/>
      <c r="I275" s="326"/>
      <c r="J275" s="327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">
      <c r="A282" s="307" t="s">
        <v>121</v>
      </c>
      <c r="B282" s="308"/>
      <c r="C282" s="308"/>
      <c r="D282" s="308"/>
      <c r="E282" s="308"/>
      <c r="F282" s="308"/>
      <c r="G282" s="308"/>
      <c r="H282" s="308"/>
      <c r="I282" s="308"/>
      <c r="J282" s="309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">
      <c r="A283" s="164">
        <v>45475</v>
      </c>
      <c r="B283" s="164">
        <v>45477</v>
      </c>
      <c r="C283" s="160" t="s">
        <v>136</v>
      </c>
      <c r="D283" s="172" t="s">
        <v>196</v>
      </c>
      <c r="E283" s="158">
        <v>45677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">
      <c r="A284" s="164"/>
      <c r="B284" s="164"/>
      <c r="C284" s="160"/>
      <c r="D284" s="172" t="s">
        <v>242</v>
      </c>
      <c r="E284" s="158">
        <v>45748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">
      <c r="A290" s="307" t="s">
        <v>121</v>
      </c>
      <c r="B290" s="308"/>
      <c r="C290" s="308"/>
      <c r="D290" s="308"/>
      <c r="E290" s="308"/>
      <c r="F290" s="308"/>
      <c r="G290" s="308"/>
      <c r="H290" s="308"/>
      <c r="I290" s="308"/>
      <c r="J290" s="309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">
      <c r="A293" s="311" t="s">
        <v>121</v>
      </c>
      <c r="B293" s="310"/>
      <c r="C293" s="310"/>
      <c r="D293" s="310"/>
      <c r="E293" s="310"/>
      <c r="F293" s="310"/>
      <c r="G293" s="310"/>
      <c r="H293" s="310"/>
      <c r="I293" s="310"/>
      <c r="J293" s="312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">
      <c r="A301" s="304" t="s">
        <v>121</v>
      </c>
      <c r="B301" s="310"/>
      <c r="C301" s="305"/>
      <c r="D301" s="305"/>
      <c r="E301" s="305"/>
      <c r="F301" s="305"/>
      <c r="G301" s="305"/>
      <c r="H301" s="305"/>
      <c r="I301" s="305"/>
      <c r="J301" s="306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x14ac:dyDescent="0.2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x14ac:dyDescent="0.2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x14ac:dyDescent="0.2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x14ac:dyDescent="0.2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x14ac:dyDescent="0.2">
      <c r="A309" s="307" t="s">
        <v>121</v>
      </c>
      <c r="B309" s="308"/>
      <c r="C309" s="308"/>
      <c r="D309" s="308"/>
      <c r="E309" s="308"/>
      <c r="F309" s="308"/>
      <c r="G309" s="308"/>
      <c r="H309" s="308"/>
      <c r="I309" s="308"/>
      <c r="J309" s="309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">
      <c r="A317" s="304" t="s">
        <v>121</v>
      </c>
      <c r="B317" s="310"/>
      <c r="C317" s="305"/>
      <c r="D317" s="305"/>
      <c r="E317" s="305"/>
      <c r="F317" s="305"/>
      <c r="G317" s="305"/>
      <c r="H317" s="305"/>
      <c r="I317" s="305"/>
      <c r="J317" s="306"/>
      <c r="K317" s="190">
        <f>SUM(K310:K316)</f>
        <v>57190200</v>
      </c>
      <c r="L317" s="190">
        <f>SUM(L310:L316)</f>
        <v>22000000</v>
      </c>
      <c r="M317" s="193"/>
    </row>
    <row r="318" spans="1:13" x14ac:dyDescent="0.2">
      <c r="A318" s="301" t="s">
        <v>235</v>
      </c>
      <c r="B318" s="302"/>
      <c r="C318" s="302"/>
      <c r="D318" s="302"/>
      <c r="E318" s="302"/>
      <c r="F318" s="302"/>
      <c r="G318" s="302"/>
      <c r="H318" s="302"/>
      <c r="I318" s="302"/>
      <c r="J318" s="303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x14ac:dyDescent="0.2">
      <c r="A319" s="301" t="s">
        <v>243</v>
      </c>
      <c r="B319" s="302"/>
      <c r="C319" s="302"/>
      <c r="D319" s="302"/>
      <c r="E319" s="302"/>
      <c r="F319" s="302"/>
      <c r="G319" s="302"/>
      <c r="H319" s="302"/>
      <c r="I319" s="302"/>
      <c r="J319" s="303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x14ac:dyDescent="0.2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x14ac:dyDescent="0.2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x14ac:dyDescent="0.2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x14ac:dyDescent="0.2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x14ac:dyDescent="0.2">
      <c r="A327" s="307" t="s">
        <v>121</v>
      </c>
      <c r="B327" s="308"/>
      <c r="C327" s="308"/>
      <c r="D327" s="308"/>
      <c r="E327" s="308"/>
      <c r="F327" s="308"/>
      <c r="G327" s="308"/>
      <c r="H327" s="308"/>
      <c r="I327" s="308"/>
      <c r="J327" s="309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">
      <c r="A336" s="304" t="s">
        <v>121</v>
      </c>
      <c r="B336" s="310"/>
      <c r="C336" s="305"/>
      <c r="D336" s="305"/>
      <c r="E336" s="305"/>
      <c r="F336" s="305"/>
      <c r="G336" s="305"/>
      <c r="H336" s="305"/>
      <c r="I336" s="305"/>
      <c r="J336" s="306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x14ac:dyDescent="0.2">
      <c r="A338" s="307" t="s">
        <v>121</v>
      </c>
      <c r="B338" s="308"/>
      <c r="C338" s="308"/>
      <c r="D338" s="308"/>
      <c r="E338" s="308"/>
      <c r="F338" s="308"/>
      <c r="G338" s="308"/>
      <c r="H338" s="308"/>
      <c r="I338" s="308"/>
      <c r="J338" s="309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x14ac:dyDescent="0.2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x14ac:dyDescent="0.2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x14ac:dyDescent="0.2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x14ac:dyDescent="0.2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x14ac:dyDescent="0.2">
      <c r="A346" s="307" t="s">
        <v>121</v>
      </c>
      <c r="B346" s="308"/>
      <c r="C346" s="308"/>
      <c r="D346" s="308"/>
      <c r="E346" s="308"/>
      <c r="F346" s="308"/>
      <c r="G346" s="308"/>
      <c r="H346" s="308"/>
      <c r="I346" s="308"/>
      <c r="J346" s="309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">
      <c r="A354" s="304" t="s">
        <v>121</v>
      </c>
      <c r="B354" s="310"/>
      <c r="C354" s="305"/>
      <c r="D354" s="305"/>
      <c r="E354" s="305"/>
      <c r="F354" s="305"/>
      <c r="G354" s="305"/>
      <c r="H354" s="305"/>
      <c r="I354" s="305"/>
      <c r="J354" s="306"/>
      <c r="K354" s="190">
        <f>SUM(K347:K353)</f>
        <v>104074400</v>
      </c>
      <c r="L354" s="190">
        <f>SUM(L347:L353)</f>
        <v>27000000</v>
      </c>
      <c r="M354" s="193"/>
    </row>
    <row r="355" spans="1:13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3" x14ac:dyDescent="0.2">
      <c r="A356" s="304" t="s">
        <v>121</v>
      </c>
      <c r="B356" s="305"/>
      <c r="C356" s="305"/>
      <c r="D356" s="305"/>
      <c r="E356" s="305"/>
      <c r="F356" s="305"/>
      <c r="G356" s="305"/>
      <c r="H356" s="305"/>
      <c r="I356" s="305"/>
      <c r="J356" s="306"/>
      <c r="K356" s="275">
        <f>K355</f>
        <v>3000000</v>
      </c>
      <c r="L356" s="275">
        <f>L355</f>
        <v>3000000</v>
      </c>
      <c r="M356" s="213"/>
    </row>
    <row r="357" spans="1:13" s="1" customFormat="1" ht="12.75" customHeight="1" outlineLevel="1" x14ac:dyDescent="0.2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3" s="1" customFormat="1" ht="12.75" customHeight="1" outlineLevel="1" x14ac:dyDescent="0.2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3" s="1" customFormat="1" ht="12.75" customHeight="1" outlineLevel="1" x14ac:dyDescent="0.2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3" s="1" customFormat="1" ht="12.75" customHeight="1" outlineLevel="1" x14ac:dyDescent="0.2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3" s="1" customFormat="1" ht="12.75" customHeight="1" outlineLevel="1" x14ac:dyDescent="0.2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3" s="1" customFormat="1" ht="12.75" customHeight="1" outlineLevel="1" x14ac:dyDescent="0.2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3" s="1" customFormat="1" ht="12.75" customHeight="1" outlineLevel="1" x14ac:dyDescent="0.2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3" x14ac:dyDescent="0.2">
      <c r="A364" s="307" t="s">
        <v>121</v>
      </c>
      <c r="B364" s="308"/>
      <c r="C364" s="308"/>
      <c r="D364" s="308"/>
      <c r="E364" s="308"/>
      <c r="F364" s="308"/>
      <c r="G364" s="308"/>
      <c r="H364" s="308"/>
      <c r="I364" s="308"/>
      <c r="J364" s="309"/>
      <c r="K364" s="255">
        <f>SUM(K357:K363)</f>
        <v>23887500</v>
      </c>
      <c r="L364" s="255">
        <f>SUM(L357:L363)</f>
        <v>8000000</v>
      </c>
      <c r="M364" s="165"/>
    </row>
    <row r="365" spans="1:13" x14ac:dyDescent="0.2">
      <c r="A365" s="301" t="s">
        <v>246</v>
      </c>
      <c r="B365" s="302"/>
      <c r="C365" s="302"/>
      <c r="D365" s="302"/>
      <c r="E365" s="302"/>
      <c r="F365" s="302"/>
      <c r="G365" s="302"/>
      <c r="H365" s="302"/>
      <c r="I365" s="302"/>
      <c r="J365" s="303"/>
      <c r="K365" s="173">
        <f>K327+K336+K338+K346+K354+K364+K356</f>
        <v>241211500</v>
      </c>
      <c r="L365" s="173">
        <f>L327+L336+L338+L346+L354+L364+L356</f>
        <v>77600000</v>
      </c>
      <c r="M365" s="105"/>
    </row>
    <row r="366" spans="1:13" x14ac:dyDescent="0.2">
      <c r="A366" s="301" t="s">
        <v>253</v>
      </c>
      <c r="B366" s="302"/>
      <c r="C366" s="302"/>
      <c r="D366" s="302"/>
      <c r="E366" s="302"/>
      <c r="F366" s="302"/>
      <c r="G366" s="302"/>
      <c r="H366" s="302"/>
      <c r="I366" s="302"/>
      <c r="J366" s="303"/>
      <c r="K366" s="173">
        <f>K319+K365</f>
        <v>1512144345</v>
      </c>
      <c r="L366" s="173">
        <f>L319+L365</f>
        <v>740025145</v>
      </c>
      <c r="M366" s="165"/>
    </row>
    <row r="367" spans="1:13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3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">
      <c r="A374" s="304" t="s">
        <v>121</v>
      </c>
      <c r="B374" s="310"/>
      <c r="C374" s="305"/>
      <c r="D374" s="305"/>
      <c r="E374" s="305"/>
      <c r="F374" s="305"/>
      <c r="G374" s="305"/>
      <c r="H374" s="305"/>
      <c r="I374" s="305"/>
      <c r="J374" s="306"/>
      <c r="K374" s="190">
        <f>SUM(K367:K373)</f>
        <v>45485400</v>
      </c>
      <c r="L374" s="190">
        <f>SUM(L367:L373)</f>
        <v>22000000</v>
      </c>
      <c r="M374" s="193"/>
    </row>
    <row r="375" spans="1:13" s="331" customFormat="1" x14ac:dyDescent="0.2">
      <c r="A375" s="241">
        <v>45539</v>
      </c>
      <c r="B375" s="241">
        <v>45545</v>
      </c>
      <c r="C375" s="332" t="s">
        <v>155</v>
      </c>
      <c r="D375" s="240" t="s">
        <v>269</v>
      </c>
      <c r="E375" s="241">
        <v>49197</v>
      </c>
      <c r="F375" s="333">
        <v>4.7500000000000001E-2</v>
      </c>
      <c r="G375" s="333"/>
      <c r="H375" s="333"/>
      <c r="I375" s="334">
        <v>4.8000000000000001E-2</v>
      </c>
      <c r="J375" s="334"/>
      <c r="K375" s="335" t="s">
        <v>270</v>
      </c>
      <c r="L375" s="335" t="str">
        <f t="shared" ref="L375:L380" si="63">K375</f>
        <v>USD1.150.000.000</v>
      </c>
      <c r="M375" s="336"/>
    </row>
    <row r="376" spans="1:13" s="331" customFormat="1" x14ac:dyDescent="0.2">
      <c r="A376" s="189"/>
      <c r="B376" s="189"/>
      <c r="C376" s="210"/>
      <c r="D376" s="184"/>
      <c r="E376" s="185"/>
      <c r="F376" s="337"/>
      <c r="G376" s="337"/>
      <c r="H376" s="337"/>
      <c r="I376" s="187"/>
      <c r="J376" s="187"/>
      <c r="K376" s="338">
        <f>15446*1150</f>
        <v>17762900</v>
      </c>
      <c r="L376" s="338">
        <f t="shared" si="63"/>
        <v>17762900</v>
      </c>
      <c r="M376" s="339"/>
    </row>
    <row r="377" spans="1:13" s="331" customFormat="1" x14ac:dyDescent="0.2">
      <c r="A377" s="189"/>
      <c r="B377" s="185">
        <v>45545</v>
      </c>
      <c r="C377" s="210"/>
      <c r="D377" s="184" t="s">
        <v>271</v>
      </c>
      <c r="E377" s="185">
        <v>56502</v>
      </c>
      <c r="F377" s="337">
        <v>5.1499999999999997E-2</v>
      </c>
      <c r="G377" s="337"/>
      <c r="H377" s="337"/>
      <c r="I377" s="187">
        <v>5.1999999999999998E-2</v>
      </c>
      <c r="J377" s="187"/>
      <c r="K377" s="338" t="s">
        <v>159</v>
      </c>
      <c r="L377" s="338" t="str">
        <f t="shared" si="63"/>
        <v>USD650.000.000</v>
      </c>
      <c r="M377" s="339"/>
    </row>
    <row r="378" spans="1:13" s="331" customFormat="1" x14ac:dyDescent="0.2">
      <c r="A378" s="189"/>
      <c r="B378" s="189"/>
      <c r="C378" s="210"/>
      <c r="D378" s="184"/>
      <c r="E378" s="185"/>
      <c r="F378" s="337"/>
      <c r="G378" s="337"/>
      <c r="H378" s="337"/>
      <c r="I378" s="187"/>
      <c r="J378" s="187"/>
      <c r="K378" s="338">
        <f>15446*650</f>
        <v>10039900</v>
      </c>
      <c r="L378" s="338">
        <f t="shared" si="63"/>
        <v>10039900</v>
      </c>
      <c r="M378" s="339"/>
    </row>
    <row r="379" spans="1:13" s="331" customFormat="1" x14ac:dyDescent="0.2">
      <c r="A379" s="189"/>
      <c r="B379" s="185">
        <v>45545</v>
      </c>
      <c r="C379" s="210"/>
      <c r="D379" s="184" t="s">
        <v>272</v>
      </c>
      <c r="E379" s="185">
        <v>48467</v>
      </c>
      <c r="F379" s="337">
        <v>3.6499999999999998E-2</v>
      </c>
      <c r="G379" s="337"/>
      <c r="H379" s="337"/>
      <c r="I379" s="187">
        <v>3.7229999999999999E-2</v>
      </c>
      <c r="J379" s="187"/>
      <c r="K379" s="338" t="s">
        <v>273</v>
      </c>
      <c r="L379" s="338" t="str">
        <f t="shared" si="63"/>
        <v>EUR750.000.000</v>
      </c>
      <c r="M379" s="339"/>
    </row>
    <row r="380" spans="1:13" s="331" customFormat="1" x14ac:dyDescent="0.2">
      <c r="A380" s="200"/>
      <c r="B380" s="200"/>
      <c r="C380" s="340"/>
      <c r="D380" s="248"/>
      <c r="E380" s="249"/>
      <c r="F380" s="341"/>
      <c r="G380" s="341"/>
      <c r="H380" s="341"/>
      <c r="I380" s="342"/>
      <c r="J380" s="342"/>
      <c r="K380" s="343">
        <f>17082.5*750</f>
        <v>12811875</v>
      </c>
      <c r="L380" s="343">
        <f t="shared" si="63"/>
        <v>12811875</v>
      </c>
      <c r="M380" s="344"/>
    </row>
    <row r="381" spans="1:13" s="1" customFormat="1" ht="12.75" customHeight="1" outlineLevel="1" x14ac:dyDescent="0.2">
      <c r="A381" s="304" t="s">
        <v>121</v>
      </c>
      <c r="B381" s="310"/>
      <c r="C381" s="305"/>
      <c r="D381" s="305"/>
      <c r="E381" s="305"/>
      <c r="F381" s="305"/>
      <c r="G381" s="305"/>
      <c r="H381" s="305"/>
      <c r="I381" s="305"/>
      <c r="J381" s="306"/>
      <c r="K381" s="190">
        <f>K376+K378+K380</f>
        <v>40614675</v>
      </c>
      <c r="L381" s="190">
        <f>L376+L378+L380</f>
        <v>40614675</v>
      </c>
      <c r="M381" s="193"/>
    </row>
    <row r="382" spans="1:13" s="1" customFormat="1" ht="12.75" customHeight="1" outlineLevel="1" x14ac:dyDescent="0.2">
      <c r="A382" s="164">
        <v>45545</v>
      </c>
      <c r="B382" s="164">
        <v>45547</v>
      </c>
      <c r="C382" s="160" t="s">
        <v>136</v>
      </c>
      <c r="D382" s="172" t="s">
        <v>242</v>
      </c>
      <c r="E382" s="158">
        <v>45748</v>
      </c>
      <c r="F382" s="166" t="s">
        <v>128</v>
      </c>
      <c r="G382" s="258">
        <v>6.3E-2</v>
      </c>
      <c r="H382" s="166">
        <v>6.4500000000000002E-2</v>
      </c>
      <c r="I382" s="166">
        <v>6.4236000000000001E-2</v>
      </c>
      <c r="J382" s="166">
        <v>6.4500000000000002E-2</v>
      </c>
      <c r="K382" s="256">
        <v>2065000</v>
      </c>
      <c r="L382" s="257">
        <v>250000</v>
      </c>
      <c r="M382" s="170">
        <f>IF(L382=0,0,K382/L382)</f>
        <v>8.26</v>
      </c>
    </row>
    <row r="383" spans="1:13" s="1" customFormat="1" ht="12.75" customHeight="1" outlineLevel="1" x14ac:dyDescent="0.2">
      <c r="A383" s="164"/>
      <c r="B383" s="164"/>
      <c r="C383" s="160"/>
      <c r="D383" s="172" t="s">
        <v>258</v>
      </c>
      <c r="E383" s="158">
        <v>45817</v>
      </c>
      <c r="F383" s="166" t="s">
        <v>128</v>
      </c>
      <c r="G383" s="166">
        <v>6.4000000000000001E-2</v>
      </c>
      <c r="H383" s="166">
        <v>6.5500000000000003E-2</v>
      </c>
      <c r="I383" s="178">
        <v>6.4989699999999997E-2</v>
      </c>
      <c r="J383" s="180">
        <v>6.5500000000000003E-2</v>
      </c>
      <c r="K383" s="256">
        <v>4015000</v>
      </c>
      <c r="L383" s="257">
        <v>1400000</v>
      </c>
      <c r="M383" s="170">
        <f t="shared" ref="M383:M388" si="64">IF(L383=0,0,K383/L383)</f>
        <v>2.8678571428571429</v>
      </c>
    </row>
    <row r="384" spans="1:13" s="1" customFormat="1" ht="12.75" customHeight="1" outlineLevel="1" x14ac:dyDescent="0.2">
      <c r="A384" s="164"/>
      <c r="B384" s="158"/>
      <c r="C384" s="160"/>
      <c r="D384" s="172" t="s">
        <v>150</v>
      </c>
      <c r="E384" s="158">
        <v>46218</v>
      </c>
      <c r="F384" s="166">
        <v>4.8750000000000002E-2</v>
      </c>
      <c r="G384" s="166">
        <v>6.5000000000000002E-2</v>
      </c>
      <c r="H384" s="166">
        <v>6.6699999999999995E-2</v>
      </c>
      <c r="I384" s="175">
        <v>6.5699499999999994E-2</v>
      </c>
      <c r="J384" s="180">
        <v>6.5799999999999997E-2</v>
      </c>
      <c r="K384" s="256">
        <v>6213000</v>
      </c>
      <c r="L384" s="256">
        <v>1200000</v>
      </c>
      <c r="M384" s="170">
        <f t="shared" si="64"/>
        <v>5.1775000000000002</v>
      </c>
    </row>
    <row r="385" spans="1:13" s="1" customFormat="1" ht="12.75" customHeight="1" outlineLevel="1" x14ac:dyDescent="0.2">
      <c r="A385" s="156"/>
      <c r="B385" s="156"/>
      <c r="C385" s="156"/>
      <c r="D385" s="2" t="s">
        <v>151</v>
      </c>
      <c r="E385" s="158">
        <v>46949</v>
      </c>
      <c r="F385" s="177">
        <v>5.8749999999999997E-2</v>
      </c>
      <c r="G385" s="166">
        <v>6.5000000000000002E-2</v>
      </c>
      <c r="H385" s="166">
        <v>6.6500000000000004E-2</v>
      </c>
      <c r="I385" s="175">
        <v>6.5843399999999996E-2</v>
      </c>
      <c r="J385" s="166">
        <v>6.6000000000000003E-2</v>
      </c>
      <c r="K385" s="256">
        <v>2255000</v>
      </c>
      <c r="L385" s="256">
        <v>1150000</v>
      </c>
      <c r="M385" s="170">
        <f t="shared" si="64"/>
        <v>1.9608695652173913</v>
      </c>
    </row>
    <row r="386" spans="1:13" s="1" customFormat="1" ht="12.75" customHeight="1" outlineLevel="1" x14ac:dyDescent="0.2">
      <c r="A386" s="181"/>
      <c r="B386" s="156"/>
      <c r="C386" s="182"/>
      <c r="D386" s="2" t="s">
        <v>53</v>
      </c>
      <c r="E386" s="158">
        <v>50086</v>
      </c>
      <c r="F386" s="177">
        <v>6.0999999999999999E-2</v>
      </c>
      <c r="G386" s="166">
        <v>6.6400000000000001E-2</v>
      </c>
      <c r="H386" s="166">
        <v>6.8000000000000005E-2</v>
      </c>
      <c r="I386" s="175">
        <v>6.7052299999999995E-2</v>
      </c>
      <c r="J386" s="166">
        <v>6.7500000000000004E-2</v>
      </c>
      <c r="K386" s="256">
        <v>1551500</v>
      </c>
      <c r="L386" s="256">
        <v>1350000</v>
      </c>
      <c r="M386" s="170">
        <f t="shared" si="64"/>
        <v>1.1492592592592592</v>
      </c>
    </row>
    <row r="387" spans="1:13" s="1" customFormat="1" ht="12.75" customHeight="1" outlineLevel="1" x14ac:dyDescent="0.2">
      <c r="A387" s="181"/>
      <c r="B387" s="156"/>
      <c r="C387" s="182"/>
      <c r="D387" s="2" t="s">
        <v>152</v>
      </c>
      <c r="E387" s="158">
        <v>51697</v>
      </c>
      <c r="F387" s="177">
        <v>6.6250000000000003E-2</v>
      </c>
      <c r="G387" s="166">
        <v>6.7799999999999999E-2</v>
      </c>
      <c r="H387" s="166">
        <v>6.9500000000000006E-2</v>
      </c>
      <c r="I387" s="175">
        <v>6.8285200000000004E-2</v>
      </c>
      <c r="J387" s="166">
        <v>6.8500000000000005E-2</v>
      </c>
      <c r="K387" s="256">
        <v>344000</v>
      </c>
      <c r="L387" s="256">
        <v>250000</v>
      </c>
      <c r="M387" s="170">
        <f t="shared" si="64"/>
        <v>1.3759999999999999</v>
      </c>
    </row>
    <row r="388" spans="1:13" s="1" customFormat="1" ht="12.75" customHeight="1" outlineLevel="1" x14ac:dyDescent="0.2">
      <c r="A388" s="181"/>
      <c r="B388" s="156"/>
      <c r="C388" s="182"/>
      <c r="D388" s="172" t="s">
        <v>142</v>
      </c>
      <c r="E388" s="158">
        <v>54772</v>
      </c>
      <c r="F388" s="166">
        <v>6.8750000000000006E-2</v>
      </c>
      <c r="G388" s="166">
        <v>6.9099999999999995E-2</v>
      </c>
      <c r="H388" s="166">
        <v>7.0400000000000004E-2</v>
      </c>
      <c r="I388" s="175">
        <v>6.9598800000000002E-2</v>
      </c>
      <c r="J388" s="175">
        <v>6.9699999999999998E-2</v>
      </c>
      <c r="K388" s="256">
        <v>4828500</v>
      </c>
      <c r="L388" s="256">
        <v>2400000</v>
      </c>
      <c r="M388" s="170">
        <f t="shared" si="64"/>
        <v>2.0118749999999999</v>
      </c>
    </row>
    <row r="389" spans="1:13" s="1" customFormat="1" ht="12.75" customHeight="1" outlineLevel="1" x14ac:dyDescent="0.2">
      <c r="A389" s="307" t="s">
        <v>121</v>
      </c>
      <c r="B389" s="308"/>
      <c r="C389" s="308"/>
      <c r="D389" s="308"/>
      <c r="E389" s="308"/>
      <c r="F389" s="308"/>
      <c r="G389" s="308"/>
      <c r="H389" s="308"/>
      <c r="I389" s="308"/>
      <c r="J389" s="309"/>
      <c r="K389" s="255">
        <f>SUM(K382:K388)</f>
        <v>21272000</v>
      </c>
      <c r="L389" s="255">
        <f>SUM(L382:L388)</f>
        <v>8000000</v>
      </c>
      <c r="M389" s="165"/>
    </row>
    <row r="390" spans="1:13" ht="12" customHeight="1" outlineLevel="1" x14ac:dyDescent="0.2">
      <c r="A390" s="198">
        <v>45552</v>
      </c>
      <c r="B390" s="215">
        <v>45554</v>
      </c>
      <c r="C390" s="199" t="s">
        <v>136</v>
      </c>
      <c r="D390" s="184" t="s">
        <v>259</v>
      </c>
      <c r="E390" s="185">
        <v>45644</v>
      </c>
      <c r="F390" s="186" t="s">
        <v>128</v>
      </c>
      <c r="G390" s="202">
        <v>6.2799999999999995E-2</v>
      </c>
      <c r="H390" s="202">
        <v>6.6000000000000003E-2</v>
      </c>
      <c r="I390" s="194" t="s">
        <v>130</v>
      </c>
      <c r="J390" s="194" t="s">
        <v>130</v>
      </c>
      <c r="K390" s="216">
        <v>3558000</v>
      </c>
      <c r="L390" s="216">
        <v>0</v>
      </c>
      <c r="M390" s="188">
        <f t="shared" ref="M390:M396" si="65">IF(L390=0,0,K390/L390)</f>
        <v>0</v>
      </c>
    </row>
    <row r="391" spans="1:13" ht="12" customHeight="1" outlineLevel="1" x14ac:dyDescent="0.2">
      <c r="A391" s="198"/>
      <c r="B391" s="183"/>
      <c r="C391" s="199"/>
      <c r="D391" s="184" t="s">
        <v>260</v>
      </c>
      <c r="E391" s="185">
        <v>45918</v>
      </c>
      <c r="F391" s="186" t="s">
        <v>128</v>
      </c>
      <c r="G391" s="186">
        <v>6.4500000000000002E-2</v>
      </c>
      <c r="H391" s="287">
        <v>6.5500000000000003E-2</v>
      </c>
      <c r="I391" s="288" t="s">
        <v>130</v>
      </c>
      <c r="J391" s="202" t="s">
        <v>130</v>
      </c>
      <c r="K391" s="289">
        <v>4267000</v>
      </c>
      <c r="L391" s="216">
        <v>0</v>
      </c>
      <c r="M391" s="188">
        <f t="shared" si="65"/>
        <v>0</v>
      </c>
    </row>
    <row r="392" spans="1:13" ht="12.75" customHeight="1" outlineLevel="1" x14ac:dyDescent="0.2">
      <c r="A392" s="198"/>
      <c r="B392" s="185"/>
      <c r="C392" s="199"/>
      <c r="D392" s="184" t="s">
        <v>251</v>
      </c>
      <c r="E392" s="185">
        <v>47679</v>
      </c>
      <c r="F392" s="186">
        <v>6.5000000000000002E-2</v>
      </c>
      <c r="G392" s="186">
        <v>6.3799999999999996E-2</v>
      </c>
      <c r="H392" s="186">
        <v>6.5000000000000002E-2</v>
      </c>
      <c r="I392" s="187">
        <v>6.4062499999999994E-2</v>
      </c>
      <c r="J392" s="195">
        <v>6.4199999999999993E-2</v>
      </c>
      <c r="K392" s="216">
        <v>16022500</v>
      </c>
      <c r="L392" s="216">
        <v>7350000</v>
      </c>
      <c r="M392" s="188">
        <f t="shared" si="65"/>
        <v>2.1799319727891158</v>
      </c>
    </row>
    <row r="393" spans="1:13" ht="12.75" customHeight="1" outlineLevel="1" x14ac:dyDescent="0.2">
      <c r="A393" s="191"/>
      <c r="B393" s="189"/>
      <c r="C393" s="192"/>
      <c r="D393" s="184" t="s">
        <v>249</v>
      </c>
      <c r="E393" s="185">
        <v>49505</v>
      </c>
      <c r="F393" s="186">
        <v>6.7500000000000004E-2</v>
      </c>
      <c r="G393" s="186">
        <v>6.5100000000000005E-2</v>
      </c>
      <c r="H393" s="186">
        <v>6.6699999999999995E-2</v>
      </c>
      <c r="I393" s="196">
        <v>6.5294000000000005E-2</v>
      </c>
      <c r="J393" s="197">
        <v>6.54E-2</v>
      </c>
      <c r="K393" s="216">
        <v>26194500</v>
      </c>
      <c r="L393" s="216">
        <v>7450000</v>
      </c>
      <c r="M393" s="188">
        <f t="shared" si="65"/>
        <v>3.5160402684563756</v>
      </c>
    </row>
    <row r="394" spans="1:13" ht="12.75" customHeight="1" outlineLevel="1" x14ac:dyDescent="0.2">
      <c r="A394" s="191"/>
      <c r="B394" s="189"/>
      <c r="C394" s="192"/>
      <c r="D394" s="184" t="s">
        <v>138</v>
      </c>
      <c r="E394" s="185">
        <v>50571</v>
      </c>
      <c r="F394" s="186">
        <v>7.1249999999999994E-2</v>
      </c>
      <c r="G394" s="186">
        <v>6.6500000000000004E-2</v>
      </c>
      <c r="H394" s="186">
        <v>6.7699999999999996E-2</v>
      </c>
      <c r="I394" s="187">
        <v>6.66987E-2</v>
      </c>
      <c r="J394" s="197">
        <v>6.6799999999999998E-2</v>
      </c>
      <c r="K394" s="216">
        <v>5435000</v>
      </c>
      <c r="L394" s="216">
        <v>2350000</v>
      </c>
      <c r="M394" s="188">
        <f t="shared" si="65"/>
        <v>2.3127659574468087</v>
      </c>
    </row>
    <row r="395" spans="1:13" ht="12.75" customHeight="1" outlineLevel="1" x14ac:dyDescent="0.2">
      <c r="A395" s="191"/>
      <c r="B395" s="189"/>
      <c r="C395" s="192"/>
      <c r="D395" s="184" t="s">
        <v>137</v>
      </c>
      <c r="E395" s="185">
        <v>52397</v>
      </c>
      <c r="F395" s="186">
        <v>7.1249999999999994E-2</v>
      </c>
      <c r="G395" s="186">
        <v>6.7400000000000002E-2</v>
      </c>
      <c r="H395" s="186">
        <v>6.8500000000000005E-2</v>
      </c>
      <c r="I395" s="187">
        <v>6.7691000000000001E-2</v>
      </c>
      <c r="J395" s="195">
        <v>6.7799999999999999E-2</v>
      </c>
      <c r="K395" s="220">
        <v>5087900</v>
      </c>
      <c r="L395" s="220">
        <v>2300000</v>
      </c>
      <c r="M395" s="188">
        <f t="shared" si="65"/>
        <v>2.2121304347826087</v>
      </c>
    </row>
    <row r="396" spans="1:13" ht="12.75" customHeight="1" outlineLevel="1" x14ac:dyDescent="0.2">
      <c r="A396" s="191"/>
      <c r="B396" s="200"/>
      <c r="C396" s="192"/>
      <c r="D396" s="184" t="s">
        <v>146</v>
      </c>
      <c r="E396" s="185">
        <v>56445</v>
      </c>
      <c r="F396" s="186">
        <v>6.8750000000000006E-2</v>
      </c>
      <c r="G396" s="186">
        <v>6.8000000000000005E-2</v>
      </c>
      <c r="H396" s="186">
        <v>7.0000000000000007E-2</v>
      </c>
      <c r="I396" s="197">
        <v>6.8396200000000004E-2</v>
      </c>
      <c r="J396" s="196">
        <v>6.8599999999999994E-2</v>
      </c>
      <c r="K396" s="220">
        <v>3139300</v>
      </c>
      <c r="L396" s="220">
        <v>2550000</v>
      </c>
      <c r="M396" s="201">
        <f t="shared" si="65"/>
        <v>1.2310980392156863</v>
      </c>
    </row>
    <row r="397" spans="1:13" s="1" customFormat="1" ht="12.75" customHeight="1" outlineLevel="1" x14ac:dyDescent="0.2">
      <c r="A397" s="304" t="s">
        <v>121</v>
      </c>
      <c r="B397" s="310"/>
      <c r="C397" s="305"/>
      <c r="D397" s="305"/>
      <c r="E397" s="305"/>
      <c r="F397" s="305"/>
      <c r="G397" s="305"/>
      <c r="H397" s="305"/>
      <c r="I397" s="305"/>
      <c r="J397" s="306"/>
      <c r="K397" s="190">
        <f>SUM(K390:K396)</f>
        <v>63704200</v>
      </c>
      <c r="L397" s="190">
        <f>SUM(L390:L396)</f>
        <v>22000000</v>
      </c>
      <c r="M397" s="193"/>
    </row>
    <row r="398" spans="1:13" s="1" customFormat="1" ht="12.75" customHeight="1" outlineLevel="1" x14ac:dyDescent="0.2">
      <c r="A398" s="259">
        <v>45558</v>
      </c>
      <c r="B398" s="260">
        <v>45560</v>
      </c>
      <c r="C398" s="261" t="s">
        <v>155</v>
      </c>
      <c r="D398" s="172" t="s">
        <v>261</v>
      </c>
      <c r="E398" s="158">
        <v>46640</v>
      </c>
      <c r="F398" s="166">
        <v>6.3500000000000001E-2</v>
      </c>
      <c r="G398" s="178"/>
      <c r="H398" s="178"/>
      <c r="I398" s="262"/>
      <c r="J398" s="262"/>
      <c r="K398" s="256">
        <v>19276188</v>
      </c>
      <c r="L398" s="256">
        <v>19276188</v>
      </c>
      <c r="M398" s="264">
        <f t="shared" ref="M398:M399" si="66">IF(L398=0,0,K398/L398)</f>
        <v>1</v>
      </c>
    </row>
    <row r="399" spans="1:13" s="1" customFormat="1" ht="12.75" customHeight="1" outlineLevel="1" x14ac:dyDescent="0.2">
      <c r="A399" s="259"/>
      <c r="B399" s="273"/>
      <c r="C399" s="261"/>
      <c r="D399" s="172" t="s">
        <v>262</v>
      </c>
      <c r="E399" s="158">
        <v>47371</v>
      </c>
      <c r="F399" s="166">
        <v>6.4500000000000002E-2</v>
      </c>
      <c r="G399" s="166"/>
      <c r="H399" s="166"/>
      <c r="I399" s="178"/>
      <c r="J399" s="180"/>
      <c r="K399" s="256">
        <v>4948222</v>
      </c>
      <c r="L399" s="256">
        <v>4948222</v>
      </c>
      <c r="M399" s="271">
        <f t="shared" si="66"/>
        <v>1</v>
      </c>
    </row>
    <row r="400" spans="1:13" s="1" customFormat="1" ht="12.75" customHeight="1" outlineLevel="1" x14ac:dyDescent="0.2">
      <c r="A400" s="307" t="s">
        <v>121</v>
      </c>
      <c r="B400" s="329"/>
      <c r="C400" s="308"/>
      <c r="D400" s="308"/>
      <c r="E400" s="308"/>
      <c r="F400" s="308"/>
      <c r="G400" s="308"/>
      <c r="H400" s="308"/>
      <c r="I400" s="308"/>
      <c r="J400" s="309"/>
      <c r="K400" s="176">
        <f>SUM(K398:K399)</f>
        <v>24224410</v>
      </c>
      <c r="L400" s="176">
        <f>SUM(L398:L399)</f>
        <v>24224410</v>
      </c>
      <c r="M400" s="272"/>
    </row>
    <row r="401" spans="1:13" s="1" customFormat="1" ht="12.75" customHeight="1" outlineLevel="1" x14ac:dyDescent="0.2">
      <c r="A401" s="164">
        <v>45559</v>
      </c>
      <c r="B401" s="164">
        <v>45561</v>
      </c>
      <c r="C401" s="160" t="s">
        <v>136</v>
      </c>
      <c r="D401" s="172" t="s">
        <v>242</v>
      </c>
      <c r="E401" s="158">
        <v>45748</v>
      </c>
      <c r="F401" s="166" t="s">
        <v>128</v>
      </c>
      <c r="G401" s="258">
        <v>6.4000000000000001E-2</v>
      </c>
      <c r="H401" s="166">
        <v>6.4000000000000001E-2</v>
      </c>
      <c r="I401" s="166">
        <v>0</v>
      </c>
      <c r="J401" s="166">
        <v>0</v>
      </c>
      <c r="K401" s="256">
        <v>3300000</v>
      </c>
      <c r="L401" s="257">
        <v>0</v>
      </c>
      <c r="M401" s="170">
        <f>IF(L401=0,0,K401/L401)</f>
        <v>0</v>
      </c>
    </row>
    <row r="402" spans="1:13" s="1" customFormat="1" ht="12.75" customHeight="1" outlineLevel="1" x14ac:dyDescent="0.2">
      <c r="A402" s="164"/>
      <c r="B402" s="164"/>
      <c r="C402" s="160"/>
      <c r="D402" s="172" t="s">
        <v>258</v>
      </c>
      <c r="E402" s="158">
        <v>45817</v>
      </c>
      <c r="F402" s="166" t="s">
        <v>128</v>
      </c>
      <c r="G402" s="258">
        <v>6.2199999999999998E-2</v>
      </c>
      <c r="H402" s="166">
        <v>6.4500000000000002E-2</v>
      </c>
      <c r="I402" s="166">
        <v>6.2199999999999998E-2</v>
      </c>
      <c r="J402" s="166">
        <v>6.2199999999999998E-2</v>
      </c>
      <c r="K402" s="256">
        <v>4388000</v>
      </c>
      <c r="L402" s="257">
        <v>200000</v>
      </c>
      <c r="M402" s="170">
        <f>IF(L402=0,0,K402/L402)</f>
        <v>21.94</v>
      </c>
    </row>
    <row r="403" spans="1:13" s="1" customFormat="1" ht="12.75" customHeight="1" outlineLevel="1" x14ac:dyDescent="0.2">
      <c r="A403" s="164"/>
      <c r="B403" s="158"/>
      <c r="C403" s="160"/>
      <c r="D403" s="172" t="s">
        <v>150</v>
      </c>
      <c r="E403" s="158">
        <v>46218</v>
      </c>
      <c r="F403" s="166">
        <v>4.8750000000000002E-2</v>
      </c>
      <c r="G403" s="166">
        <v>6.2199999999999998E-2</v>
      </c>
      <c r="H403" s="166">
        <v>6.3899999999999998E-2</v>
      </c>
      <c r="I403" s="175">
        <v>6.2499899999999997E-2</v>
      </c>
      <c r="J403" s="175">
        <v>6.2600000000000003E-2</v>
      </c>
      <c r="K403" s="256">
        <v>9877500</v>
      </c>
      <c r="L403" s="256">
        <v>1450000</v>
      </c>
      <c r="M403" s="170">
        <f t="shared" ref="M403:M407" si="67">IF(L403=0,0,K403/L403)</f>
        <v>6.8120689655172413</v>
      </c>
    </row>
    <row r="404" spans="1:13" s="1" customFormat="1" ht="12.75" customHeight="1" outlineLevel="1" x14ac:dyDescent="0.2">
      <c r="A404" s="156"/>
      <c r="B404" s="156"/>
      <c r="C404" s="156"/>
      <c r="D404" s="2" t="s">
        <v>151</v>
      </c>
      <c r="E404" s="158">
        <v>46949</v>
      </c>
      <c r="F404" s="177">
        <v>5.8749999999999997E-2</v>
      </c>
      <c r="G404" s="166">
        <v>6.2899999999999998E-2</v>
      </c>
      <c r="H404" s="166">
        <v>6.5500000000000003E-2</v>
      </c>
      <c r="I404" s="175">
        <v>6.3398499999999997E-2</v>
      </c>
      <c r="J404" s="175">
        <v>6.3500000000000001E-2</v>
      </c>
      <c r="K404" s="256">
        <v>6807500</v>
      </c>
      <c r="L404" s="256">
        <v>2750000</v>
      </c>
      <c r="M404" s="170">
        <f t="shared" si="67"/>
        <v>2.4754545454545456</v>
      </c>
    </row>
    <row r="405" spans="1:13" s="1" customFormat="1" ht="12.75" customHeight="1" outlineLevel="1" x14ac:dyDescent="0.2">
      <c r="A405" s="181"/>
      <c r="B405" s="156"/>
      <c r="C405" s="182"/>
      <c r="D405" s="172" t="s">
        <v>263</v>
      </c>
      <c r="E405" s="158">
        <v>49018</v>
      </c>
      <c r="F405" s="166">
        <v>6.3750000000000001E-2</v>
      </c>
      <c r="G405" s="166">
        <v>6.4799999999999996E-2</v>
      </c>
      <c r="H405" s="166">
        <v>6.6600000000000006E-2</v>
      </c>
      <c r="I405" s="175">
        <v>6.5611600000000006E-2</v>
      </c>
      <c r="J405" s="175">
        <v>6.6000000000000003E-2</v>
      </c>
      <c r="K405" s="256">
        <v>918500</v>
      </c>
      <c r="L405" s="256">
        <v>700000</v>
      </c>
      <c r="M405" s="170">
        <f t="shared" si="67"/>
        <v>1.3121428571428571</v>
      </c>
    </row>
    <row r="406" spans="1:13" s="1" customFormat="1" ht="12.75" customHeight="1" outlineLevel="1" x14ac:dyDescent="0.2">
      <c r="A406" s="181"/>
      <c r="B406" s="156"/>
      <c r="C406" s="182"/>
      <c r="D406" s="172" t="s">
        <v>53</v>
      </c>
      <c r="E406" s="158">
        <v>50086</v>
      </c>
      <c r="F406" s="166">
        <v>6.0999999999999999E-2</v>
      </c>
      <c r="G406" s="166">
        <v>6.5500000000000003E-2</v>
      </c>
      <c r="H406" s="166">
        <v>6.7000000000000004E-2</v>
      </c>
      <c r="I406" s="175">
        <v>6.6164700000000007E-2</v>
      </c>
      <c r="J406" s="175">
        <v>6.6500000000000004E-2</v>
      </c>
      <c r="K406" s="256">
        <v>1101000</v>
      </c>
      <c r="L406" s="256">
        <v>650000</v>
      </c>
      <c r="M406" s="170">
        <f t="shared" si="67"/>
        <v>1.6938461538461538</v>
      </c>
    </row>
    <row r="407" spans="1:13" s="1" customFormat="1" ht="12.75" customHeight="1" outlineLevel="1" x14ac:dyDescent="0.2">
      <c r="A407" s="181"/>
      <c r="B407" s="156"/>
      <c r="C407" s="182"/>
      <c r="D407" s="172" t="s">
        <v>142</v>
      </c>
      <c r="E407" s="158">
        <v>54772</v>
      </c>
      <c r="F407" s="166">
        <v>6.8750000000000006E-2</v>
      </c>
      <c r="G407" s="166">
        <v>6.83E-2</v>
      </c>
      <c r="H407" s="166">
        <v>6.9099999999999995E-2</v>
      </c>
      <c r="I407" s="175">
        <v>6.8699200000000002E-2</v>
      </c>
      <c r="J407" s="175">
        <v>6.8900000000000003E-2</v>
      </c>
      <c r="K407" s="256">
        <v>5945900</v>
      </c>
      <c r="L407" s="256">
        <v>4250000</v>
      </c>
      <c r="M407" s="170">
        <f t="shared" si="67"/>
        <v>1.3990352941176472</v>
      </c>
    </row>
    <row r="408" spans="1:13" s="1" customFormat="1" ht="12.75" customHeight="1" outlineLevel="1" x14ac:dyDescent="0.2">
      <c r="A408" s="307" t="s">
        <v>121</v>
      </c>
      <c r="B408" s="308"/>
      <c r="C408" s="308"/>
      <c r="D408" s="308"/>
      <c r="E408" s="308"/>
      <c r="F408" s="308"/>
      <c r="G408" s="308"/>
      <c r="H408" s="308"/>
      <c r="I408" s="308"/>
      <c r="J408" s="309"/>
      <c r="K408" s="255">
        <f>SUM(K401:K407)</f>
        <v>32338400</v>
      </c>
      <c r="L408" s="255">
        <f>SUM(L401:L407)</f>
        <v>10000000</v>
      </c>
      <c r="M408" s="165"/>
    </row>
    <row r="409" spans="1:13" x14ac:dyDescent="0.2">
      <c r="A409" s="301" t="s">
        <v>254</v>
      </c>
      <c r="B409" s="302"/>
      <c r="C409" s="302"/>
      <c r="D409" s="302"/>
      <c r="E409" s="302"/>
      <c r="F409" s="302"/>
      <c r="G409" s="302"/>
      <c r="H409" s="302"/>
      <c r="I409" s="302"/>
      <c r="J409" s="303"/>
      <c r="K409" s="173">
        <f>K374+K389+K397+K400+K408+K381</f>
        <v>227639085</v>
      </c>
      <c r="L409" s="173">
        <f>L374+L389+L397+L400+L408+L381</f>
        <v>126839085</v>
      </c>
      <c r="M409" s="105"/>
    </row>
    <row r="410" spans="1:13" x14ac:dyDescent="0.2">
      <c r="A410" s="301" t="s">
        <v>264</v>
      </c>
      <c r="B410" s="302"/>
      <c r="C410" s="302"/>
      <c r="D410" s="302"/>
      <c r="E410" s="302"/>
      <c r="F410" s="302"/>
      <c r="G410" s="302"/>
      <c r="H410" s="302"/>
      <c r="I410" s="302"/>
      <c r="J410" s="303"/>
      <c r="K410" s="173">
        <f>K366+K409</f>
        <v>1739783430</v>
      </c>
      <c r="L410" s="173">
        <f>L366+L409</f>
        <v>866864230</v>
      </c>
      <c r="M410" s="165"/>
    </row>
    <row r="411" spans="1:13" ht="12" customHeight="1" outlineLevel="1" x14ac:dyDescent="0.2">
      <c r="A411" s="198">
        <v>45566</v>
      </c>
      <c r="B411" s="215">
        <v>45568</v>
      </c>
      <c r="C411" s="199" t="s">
        <v>136</v>
      </c>
      <c r="D411" s="184" t="s">
        <v>267</v>
      </c>
      <c r="E411" s="185">
        <v>45658</v>
      </c>
      <c r="F411" s="186" t="s">
        <v>128</v>
      </c>
      <c r="G411" s="202">
        <v>6.2799999999999995E-2</v>
      </c>
      <c r="H411" s="202">
        <v>6.2799999999999995E-2</v>
      </c>
      <c r="I411" s="194" t="s">
        <v>130</v>
      </c>
      <c r="J411" s="194" t="s">
        <v>130</v>
      </c>
      <c r="K411" s="216">
        <v>2018000</v>
      </c>
      <c r="L411" s="216">
        <v>0</v>
      </c>
      <c r="M411" s="188">
        <f t="shared" ref="M411:M417" si="68">IF(L411=0,0,K411/L411)</f>
        <v>0</v>
      </c>
    </row>
    <row r="412" spans="1:13" ht="12" customHeight="1" outlineLevel="1" x14ac:dyDescent="0.2">
      <c r="A412" s="198"/>
      <c r="B412" s="183"/>
      <c r="C412" s="199"/>
      <c r="D412" s="184" t="s">
        <v>268</v>
      </c>
      <c r="E412" s="185">
        <v>45932</v>
      </c>
      <c r="F412" s="186" t="s">
        <v>128</v>
      </c>
      <c r="G412" s="186">
        <v>5.9400000000000001E-2</v>
      </c>
      <c r="H412" s="287">
        <v>6.3299999999999995E-2</v>
      </c>
      <c r="I412" s="288">
        <v>5.9450000000000003E-2</v>
      </c>
      <c r="J412" s="202">
        <v>5.9499999999999997E-2</v>
      </c>
      <c r="K412" s="289">
        <v>5890000</v>
      </c>
      <c r="L412" s="216">
        <v>2000000</v>
      </c>
      <c r="M412" s="188">
        <f t="shared" si="68"/>
        <v>2.9449999999999998</v>
      </c>
    </row>
    <row r="413" spans="1:13" ht="12.75" customHeight="1" outlineLevel="1" x14ac:dyDescent="0.2">
      <c r="A413" s="198"/>
      <c r="B413" s="185"/>
      <c r="C413" s="199"/>
      <c r="D413" s="184" t="s">
        <v>251</v>
      </c>
      <c r="E413" s="185">
        <v>47679</v>
      </c>
      <c r="F413" s="186">
        <v>6.5000000000000002E-2</v>
      </c>
      <c r="G413" s="186">
        <v>6.3799999999999996E-2</v>
      </c>
      <c r="H413" s="186">
        <v>6.3200000000000006E-2</v>
      </c>
      <c r="I413" s="187">
        <v>6.2399499999999997E-2</v>
      </c>
      <c r="J413" s="195">
        <v>6.2600000000000003E-2</v>
      </c>
      <c r="K413" s="216">
        <v>14130000</v>
      </c>
      <c r="L413" s="216">
        <v>8600000</v>
      </c>
      <c r="M413" s="188">
        <f t="shared" si="68"/>
        <v>1.6430232558139535</v>
      </c>
    </row>
    <row r="414" spans="1:13" ht="12.75" customHeight="1" outlineLevel="1" x14ac:dyDescent="0.2">
      <c r="A414" s="191"/>
      <c r="B414" s="189"/>
      <c r="C414" s="192"/>
      <c r="D414" s="184" t="s">
        <v>249</v>
      </c>
      <c r="E414" s="185">
        <v>49505</v>
      </c>
      <c r="F414" s="186">
        <v>6.7500000000000004E-2</v>
      </c>
      <c r="G414" s="186">
        <v>6.5100000000000005E-2</v>
      </c>
      <c r="H414" s="186">
        <v>6.6000000000000003E-2</v>
      </c>
      <c r="I414" s="196">
        <v>6.5297499999999994E-2</v>
      </c>
      <c r="J414" s="197">
        <v>6.54E-2</v>
      </c>
      <c r="K414" s="216">
        <v>14955400</v>
      </c>
      <c r="L414" s="216">
        <v>7350000</v>
      </c>
      <c r="M414" s="188">
        <f t="shared" si="68"/>
        <v>2.0347482993197277</v>
      </c>
    </row>
    <row r="415" spans="1:13" ht="12.75" customHeight="1" outlineLevel="1" x14ac:dyDescent="0.2">
      <c r="A415" s="191"/>
      <c r="B415" s="189"/>
      <c r="C415" s="192"/>
      <c r="D415" s="184" t="s">
        <v>138</v>
      </c>
      <c r="E415" s="185">
        <v>50571</v>
      </c>
      <c r="F415" s="186">
        <v>7.1249999999999994E-2</v>
      </c>
      <c r="G415" s="186">
        <v>6.6500000000000004E-2</v>
      </c>
      <c r="H415" s="186">
        <v>6.8000000000000005E-2</v>
      </c>
      <c r="I415" s="187">
        <v>6.6793000000000005E-2</v>
      </c>
      <c r="J415" s="197">
        <v>6.7199999999999996E-2</v>
      </c>
      <c r="K415" s="216">
        <v>4821000</v>
      </c>
      <c r="L415" s="216">
        <v>4100000</v>
      </c>
      <c r="M415" s="188">
        <f t="shared" si="68"/>
        <v>1.1758536585365853</v>
      </c>
    </row>
    <row r="416" spans="1:13" ht="12.75" customHeight="1" outlineLevel="1" x14ac:dyDescent="0.2">
      <c r="A416" s="191"/>
      <c r="B416" s="189"/>
      <c r="C416" s="192"/>
      <c r="D416" s="184" t="s">
        <v>137</v>
      </c>
      <c r="E416" s="185">
        <v>52397</v>
      </c>
      <c r="F416" s="186">
        <v>7.1249999999999994E-2</v>
      </c>
      <c r="G416" s="186">
        <v>6.7400000000000002E-2</v>
      </c>
      <c r="H416" s="186">
        <v>6.9099999999999995E-2</v>
      </c>
      <c r="I416" s="187">
        <v>6.8292699999999998E-2</v>
      </c>
      <c r="J416" s="195">
        <v>6.8500000000000005E-2</v>
      </c>
      <c r="K416" s="220">
        <v>3260600</v>
      </c>
      <c r="L416" s="220">
        <v>650000</v>
      </c>
      <c r="M416" s="188">
        <f t="shared" si="68"/>
        <v>5.0163076923076924</v>
      </c>
    </row>
    <row r="417" spans="1:13" ht="12.75" customHeight="1" outlineLevel="1" x14ac:dyDescent="0.2">
      <c r="A417" s="191"/>
      <c r="B417" s="200"/>
      <c r="C417" s="192"/>
      <c r="D417" s="184" t="s">
        <v>146</v>
      </c>
      <c r="E417" s="185">
        <v>56445</v>
      </c>
      <c r="F417" s="186">
        <v>6.8750000000000006E-2</v>
      </c>
      <c r="G417" s="186">
        <v>6.8000000000000005E-2</v>
      </c>
      <c r="H417" s="186">
        <v>6.9400000000000003E-2</v>
      </c>
      <c r="I417" s="197">
        <v>6.8885600000000005E-2</v>
      </c>
      <c r="J417" s="196">
        <v>6.9199999999999998E-2</v>
      </c>
      <c r="K417" s="220">
        <v>1574500</v>
      </c>
      <c r="L417" s="220">
        <v>1300000</v>
      </c>
      <c r="M417" s="201">
        <f t="shared" si="68"/>
        <v>1.2111538461538462</v>
      </c>
    </row>
    <row r="418" spans="1:13" s="1" customFormat="1" ht="12.75" customHeight="1" outlineLevel="1" x14ac:dyDescent="0.2">
      <c r="A418" s="304" t="s">
        <v>121</v>
      </c>
      <c r="B418" s="310"/>
      <c r="C418" s="305"/>
      <c r="D418" s="305"/>
      <c r="E418" s="305"/>
      <c r="F418" s="305"/>
      <c r="G418" s="305"/>
      <c r="H418" s="305"/>
      <c r="I418" s="305"/>
      <c r="J418" s="306"/>
      <c r="K418" s="190">
        <f>SUM(K411:K417)</f>
        <v>46649500</v>
      </c>
      <c r="L418" s="190">
        <f>SUM(L411:L417)</f>
        <v>24000000</v>
      </c>
      <c r="M418" s="193"/>
    </row>
    <row r="419" spans="1:13" x14ac:dyDescent="0.2">
      <c r="A419" s="301" t="s">
        <v>265</v>
      </c>
      <c r="B419" s="302"/>
      <c r="C419" s="302"/>
      <c r="D419" s="302"/>
      <c r="E419" s="302"/>
      <c r="F419" s="302"/>
      <c r="G419" s="302"/>
      <c r="H419" s="302"/>
      <c r="I419" s="302"/>
      <c r="J419" s="303"/>
      <c r="K419" s="173">
        <f>K418</f>
        <v>46649500</v>
      </c>
      <c r="L419" s="173">
        <f>L418</f>
        <v>24000000</v>
      </c>
      <c r="M419" s="105"/>
    </row>
    <row r="420" spans="1:13" x14ac:dyDescent="0.2">
      <c r="A420" s="301" t="s">
        <v>266</v>
      </c>
      <c r="B420" s="302"/>
      <c r="C420" s="302"/>
      <c r="D420" s="302"/>
      <c r="E420" s="302"/>
      <c r="F420" s="302"/>
      <c r="G420" s="302"/>
      <c r="H420" s="302"/>
      <c r="I420" s="302"/>
      <c r="J420" s="303"/>
      <c r="K420" s="173">
        <f>K410+K419</f>
        <v>1786432930</v>
      </c>
      <c r="L420" s="173">
        <f>L410+L419</f>
        <v>890864230</v>
      </c>
      <c r="M420" s="165"/>
    </row>
  </sheetData>
  <mergeCells count="83">
    <mergeCell ref="A418:J418"/>
    <mergeCell ref="A419:J419"/>
    <mergeCell ref="A420:J420"/>
    <mergeCell ref="A381:J381"/>
    <mergeCell ref="A400:J400"/>
    <mergeCell ref="A408:J408"/>
    <mergeCell ref="A338:J338"/>
    <mergeCell ref="A364:J364"/>
    <mergeCell ref="A354:J354"/>
    <mergeCell ref="A365:J365"/>
    <mergeCell ref="A389:J389"/>
    <mergeCell ref="A374:J374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158:J158"/>
    <mergeCell ref="A166:J166"/>
    <mergeCell ref="A174:J174"/>
    <mergeCell ref="A275:J275"/>
    <mergeCell ref="A176:J176"/>
    <mergeCell ref="A180:J180"/>
    <mergeCell ref="A204:J204"/>
    <mergeCell ref="A236:J236"/>
    <mergeCell ref="A257:J257"/>
    <mergeCell ref="A219:J219"/>
    <mergeCell ref="A265:J265"/>
    <mergeCell ref="A177:J177"/>
    <mergeCell ref="A178:J178"/>
    <mergeCell ref="A196:J196"/>
    <mergeCell ref="A249:J249"/>
    <mergeCell ref="A273:J273"/>
    <mergeCell ref="A274:J274"/>
    <mergeCell ref="A237:J237"/>
    <mergeCell ref="A111:J111"/>
    <mergeCell ref="A108:J108"/>
    <mergeCell ref="A129:J129"/>
    <mergeCell ref="A120:J120"/>
    <mergeCell ref="A121:J121"/>
    <mergeCell ref="A119:J119"/>
    <mergeCell ref="B30:B33"/>
    <mergeCell ref="C30:C33"/>
    <mergeCell ref="A34:J34"/>
    <mergeCell ref="A92:J92"/>
    <mergeCell ref="A100:J100"/>
    <mergeCell ref="A84:J8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409:J409"/>
    <mergeCell ref="A410:J410"/>
    <mergeCell ref="A356:J356"/>
    <mergeCell ref="A282:J282"/>
    <mergeCell ref="A336:J336"/>
    <mergeCell ref="A293:J293"/>
    <mergeCell ref="A290:J290"/>
    <mergeCell ref="A327:J327"/>
    <mergeCell ref="A366:J366"/>
    <mergeCell ref="A317:J317"/>
    <mergeCell ref="A301:J301"/>
    <mergeCell ref="A309:J309"/>
    <mergeCell ref="A318:J318"/>
    <mergeCell ref="A319:J319"/>
    <mergeCell ref="A346:J346"/>
    <mergeCell ref="A397:J397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3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2024-10-07T04:01:19Z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