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E21042D-9329-4742-A16C-CBE00B6D83A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1" i="1" l="1"/>
  <c r="K501" i="1"/>
  <c r="L496" i="1"/>
  <c r="K496" i="1"/>
  <c r="L495" i="1"/>
  <c r="K495" i="1"/>
  <c r="L460" i="1"/>
  <c r="K460" i="1"/>
  <c r="L459" i="1"/>
  <c r="K459" i="1"/>
  <c r="L410" i="1"/>
  <c r="K410" i="1"/>
  <c r="L409" i="1"/>
  <c r="K409" i="1"/>
  <c r="L366" i="1"/>
  <c r="K366" i="1"/>
  <c r="L365" i="1"/>
  <c r="K365" i="1"/>
  <c r="L319" i="1"/>
  <c r="K319" i="1"/>
  <c r="L318" i="1"/>
  <c r="K318" i="1"/>
  <c r="L275" i="1"/>
  <c r="K275" i="1"/>
  <c r="L274" i="1"/>
  <c r="K274" i="1"/>
  <c r="L238" i="1"/>
  <c r="K238" i="1"/>
  <c r="L237" i="1"/>
  <c r="K237" i="1"/>
  <c r="L178" i="1"/>
  <c r="K178" i="1"/>
  <c r="L177" i="1"/>
  <c r="K177" i="1"/>
  <c r="L155" i="1"/>
  <c r="K155" i="1"/>
  <c r="L154" i="1"/>
  <c r="K154" i="1"/>
  <c r="L121" i="1"/>
  <c r="K121" i="1"/>
  <c r="L120" i="1"/>
  <c r="K120" i="1"/>
  <c r="L75" i="1"/>
  <c r="K75" i="1"/>
  <c r="L74" i="1"/>
  <c r="K74" i="1"/>
  <c r="L160" i="1"/>
  <c r="K160" i="1"/>
  <c r="M159" i="1"/>
  <c r="K494" i="1" l="1"/>
  <c r="K430" i="1"/>
  <c r="L430" i="1"/>
  <c r="M429" i="1"/>
  <c r="K499" i="1"/>
  <c r="K500" i="1" s="1"/>
  <c r="L499" i="1"/>
  <c r="L500" i="1" s="1"/>
  <c r="M498" i="1"/>
  <c r="M497" i="1"/>
  <c r="L494" i="1" l="1"/>
  <c r="M493" i="1"/>
  <c r="M492" i="1"/>
  <c r="M491" i="1"/>
  <c r="M490" i="1"/>
  <c r="M489" i="1"/>
  <c r="M488" i="1"/>
  <c r="M487" i="1"/>
  <c r="M486" i="1"/>
  <c r="L485" i="1"/>
  <c r="K485" i="1"/>
  <c r="M484" i="1"/>
  <c r="M483" i="1"/>
  <c r="M482" i="1"/>
  <c r="M481" i="1"/>
  <c r="M480" i="1"/>
  <c r="M479" i="1"/>
  <c r="M478" i="1"/>
  <c r="M475" i="1"/>
  <c r="M453" i="1"/>
  <c r="L477" i="1"/>
  <c r="K477" i="1"/>
  <c r="M476" i="1"/>
  <c r="M474" i="1"/>
  <c r="M473" i="1"/>
  <c r="M472" i="1"/>
  <c r="M471" i="1"/>
  <c r="M470" i="1"/>
  <c r="M469" i="1"/>
  <c r="L468" i="1"/>
  <c r="K468" i="1"/>
  <c r="M467" i="1"/>
  <c r="M466" i="1"/>
  <c r="M465" i="1"/>
  <c r="M464" i="1"/>
  <c r="M463" i="1"/>
  <c r="M462" i="1"/>
  <c r="M461" i="1"/>
  <c r="K449" i="1"/>
  <c r="L448" i="1"/>
  <c r="M448" i="1" s="1"/>
  <c r="L447" i="1"/>
  <c r="M447" i="1" s="1"/>
  <c r="L458" i="1"/>
  <c r="K458" i="1"/>
  <c r="M457" i="1"/>
  <c r="M456" i="1"/>
  <c r="M455" i="1"/>
  <c r="M454" i="1"/>
  <c r="M452" i="1"/>
  <c r="M451" i="1"/>
  <c r="M450" i="1"/>
  <c r="L446" i="1"/>
  <c r="K446" i="1"/>
  <c r="M445" i="1"/>
  <c r="M444" i="1"/>
  <c r="M443" i="1"/>
  <c r="M442" i="1"/>
  <c r="M441" i="1"/>
  <c r="M440" i="1"/>
  <c r="M439" i="1"/>
  <c r="L438" i="1"/>
  <c r="K438" i="1"/>
  <c r="M437" i="1"/>
  <c r="M436" i="1"/>
  <c r="M435" i="1"/>
  <c r="M434" i="1"/>
  <c r="M433" i="1"/>
  <c r="M432" i="1"/>
  <c r="M431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449" i="1" l="1"/>
  <c r="L381" i="1"/>
  <c r="L420" i="1"/>
  <c r="K381" i="1"/>
  <c r="L418" i="1"/>
  <c r="K418" i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356" i="1" l="1"/>
  <c r="L338" i="1"/>
  <c r="M331" i="1"/>
  <c r="L336" i="1"/>
  <c r="M335" i="1"/>
  <c r="M334" i="1"/>
  <c r="M333" i="1"/>
  <c r="M332" i="1"/>
  <c r="M330" i="1"/>
  <c r="M329" i="1"/>
  <c r="M328" i="1"/>
  <c r="L327" i="1"/>
  <c r="K327" i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273" i="1"/>
  <c r="L281" i="1"/>
  <c r="L279" i="1"/>
  <c r="L277" i="1"/>
  <c r="L293" i="1" l="1"/>
  <c r="M179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K282" i="1" l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1" i="1"/>
  <c r="K241" i="1"/>
  <c r="M240" i="1"/>
  <c r="M239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9" i="1" l="1"/>
  <c r="K249" i="1"/>
  <c r="M248" i="1"/>
  <c r="M247" i="1"/>
  <c r="M246" i="1"/>
  <c r="M245" i="1"/>
  <c r="M244" i="1"/>
  <c r="M243" i="1"/>
  <c r="M242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6" i="1"/>
  <c r="K176" i="1"/>
  <c r="M175" i="1"/>
  <c r="M174" i="1"/>
  <c r="M173" i="1"/>
  <c r="M172" i="1"/>
  <c r="M171" i="1"/>
  <c r="M170" i="1"/>
  <c r="M169" i="1"/>
  <c r="L168" i="1"/>
  <c r="K168" i="1"/>
  <c r="M167" i="1"/>
  <c r="M166" i="1"/>
  <c r="M165" i="1"/>
  <c r="M164" i="1"/>
  <c r="M163" i="1"/>
  <c r="M162" i="1"/>
  <c r="M161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L111" i="1" l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K49" i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L249" i="5" l="1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<sst xmlns="http://schemas.openxmlformats.org/spreadsheetml/2006/main" count="1031" uniqueCount="290">
  <si>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</si>
  <si>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</si>
  <si>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</si>
  <si>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</si>
  <si>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</si>
  <si>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</si>
  <si>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</si>
  <si>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</si>
  <si>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</si>
  <si>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</si>
  <si>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</si>
  <si>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</si>
  <si>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</si>
  <si>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</si>
  <si>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</si>
  <si>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</si>
  <si>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</si>
  <si>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</si>
  <si>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</si>
  <si>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</si>
  <si>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</si>
  <si>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</si>
  <si>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</si>
  <si>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</si>
  <si>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</si>
  <si>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</si>
  <si>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</si>
  <si>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</si>
  <si>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</si>
  <si>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</si>
  <si>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</si>
  <si>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</si>
  <si>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</si>
  <si>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</si>
  <si>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</si>
  <si>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</si>
  <si>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</si>
  <si>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</si>
  <si>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</si>
  <si>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</si>
  <si>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</si>
  <si>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</si>
  <si>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</si>
  <si>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</si>
  <si>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</si>
  <si>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</si>
  <si>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</si>
  <si>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</si>
  <si>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</si>
  <si>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</si>
  <si>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</si>
  <si>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</si>
  <si>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</si>
  <si>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</si>
  <si>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</si>
  <si>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</si>
  <si>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</si>
  <si>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</si>
  <si>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</si>
  <si>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</si>
  <si>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</si>
  <si>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</si>
  <si>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</si>
  <si>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</si>
  <si>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</si>
  <si>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</si>
  <si>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</si>
  <si>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</si>
  <si>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</si>
  <si>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</si>
  <si>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</si>
  <si>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</si>
  <si>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</si>
  <si>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</si>
  <si>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</si>
  <si>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</si>
  <si>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</si>
  <si>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</si>
  <si>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</si>
  <si>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</si>
  <si>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</si>
  <si>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</si>
  <si>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</si>
  <si>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</si>
  <si>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</si>
  <si>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</si>
  <si>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</si>
  <si>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</si>
  <si>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</si>
  <si>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</si>
  <si>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</si>
  <si>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</si>
  <si>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</si>
  <si>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</si>
  <si>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</si>
  <si>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</si>
  <si>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</si>
  <si>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</si>
  <si>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</si>
  <si>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</si>
  <si>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</si>
  <si>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</si>
  <si>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</si>
  <si>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</si>
  <si>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</si>
  <si>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</si>
  <si>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</si>
  <si>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</si>
  <si>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</si>
  <si>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</si>
  <si>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</si>
  <si>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</si>
  <si>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</si>
  <si>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</si>
  <si>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</si>
  <si>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</si>
  <si>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</si>
  <si>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</si>
  <si>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</si>
  <si>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</si>
  <si>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</si>
  <si>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</si>
  <si>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</si>
  <si>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</si>
  <si>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</si>
  <si>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</si>
  <si>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</si>
  <si>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</si>
  <si>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</si>
  <si>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</si>
  <si>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</si>
  <si>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</si>
  <si>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</si>
  <si>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</si>
  <si>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</si>
  <si>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</si>
  <si>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</si>
  <si>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</si>
  <si>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</si>
  <si>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</si>
  <si>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</si>
  <si>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</si>
  <si>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</si>
  <si>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</si>
  <si>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</si>
  <si>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</si>
  <si>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</si>
  <si>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</si>
  <si>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</si>
  <si>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</si>
  <si>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</si>
  <si>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</si>
  <si>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</si>
  <si>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</si>
  <si>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</si>
  <si>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</si>
  <si>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</si>
  <si>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</si>
  <si>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</si>
  <si>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</si>
  <si>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</si>
  <si>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</si>
  <si>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</si>
  <si>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</si>
  <si>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</si>
  <si>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</si>
  <si>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</si>
  <si>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</si>
  <si>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</si>
  <si>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</si>
  <si>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</si>
  <si>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</si>
  <si>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</si>
  <si>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</si>
  <si>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</si>
  <si>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</si>
  <si>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</si>
  <si>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</si>
  <si>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</si>
  <si>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</si>
  <si>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</si>
  <si>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</si>
  <si>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</si>
  <si>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</si>
  <si>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</si>
  <si>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</si>
  <si>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</si>
  <si>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</si>
  <si>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</si>
  <si>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</si>
  <si>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</si>
  <si>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</si>
  <si>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</si>
  <si>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</si>
  <si>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</si>
  <si>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</si>
  <si>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</si>
  <si>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</si>
  <si>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</si>
  <si>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</si>
  <si>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</si>
  <si>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</si>
  <si>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</si>
  <si>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</si>
  <si>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</si>
  <si>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</si>
  <si>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</si>
  <si>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</si>
  <si>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</si>
  <si>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</si>
  <si>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</si>
  <si>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</si>
  <si>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</si>
  <si>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</si>
  <si>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</si>
  <si>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</si>
  <si>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</si>
  <si>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</si>
  <si>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</si>
  <si>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</si>
  <si>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</si>
  <si>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</si>
  <si>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</si>
  <si>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</si>
  <si>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</si>
  <si>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</si>
  <si>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</si>
  <si>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</si>
  <si>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</si>
  <si>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</si>
  <si>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</si>
  <si>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</si>
  <si>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</si>
  <si>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</si>
  <si>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</si>
  <si>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</si>
  <si>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</si>
  <si>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</si>
  <si>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</si>
  <si>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</si>
  <si>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</si>
  <si>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</si>
  <si>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</si>
  <si>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</si>
  <si>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</si>
  <si>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</si>
  <si>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</si>
  <si>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</si>
  <si>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</si>
  <si>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</si>
  <si>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</si>
  <si>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</si>
  <si>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</si>
  <si>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</si>
  <si>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</si>
  <si>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</si>
  <si>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</si>
  <si>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</si>
  <si>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</si>
  <si>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</si>
  <si>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</si>
  <si>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</si>
  <si>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</si>
  <si>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</si>
  <si>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</si>
  <si>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</si>
  <si>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</si>
  <si>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</si>
  <si>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</si>
  <si>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</si>
  <si>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</si>
  <si>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</si>
  <si>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</si>
  <si>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</si>
  <si>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</si>
  <si>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</si>
  <si>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</si>
  <si>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</si>
  <si>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</si>
  <si>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</si>
  <si>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SPNS04082025</t>
  </si>
  <si>
    <t>SPN12251113</t>
  </si>
  <si>
    <t>G r a n d   T o t a l   s . d .  T a n g g a l   2 9   b u l a n  N o v e m b e r  2 0 2 4</t>
  </si>
  <si>
    <t>SPN03250226</t>
  </si>
  <si>
    <t>SPN12251127</t>
  </si>
  <si>
    <t>G r a n d   T o t a l   b u l a n   D e s e m b e r   2 0 2 4</t>
  </si>
  <si>
    <t>G r a n d   T o t a l   s . d .  T a n g g a l   1 1   b u l a n  D e s e m b e r  2 0 2 4</t>
  </si>
  <si>
    <t>ST013T2</t>
  </si>
  <si>
    <t>ST013T4</t>
  </si>
  <si>
    <t>SWR005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</si>
</sst>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7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19" fillId="29" borderId="52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41" fontId="19" fillId="0" borderId="0" xfId="0" applyNumberFormat="1" applyFont="1"/>
    <xf numFmtId="164" fontId="20" fillId="0" borderId="22" xfId="29" applyNumberFormat="1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504"/>
  <sheetViews>
    <sheetView showGridLines="0" tabSelected="1" zoomScale="90" zoomScaleNormal="90" zoomScaleSheetLayoutView="90" workbookViewId="0">
      <pane xSplit="4" ySplit="3" topLeftCell="H4" activePane="bottomRight" state="frozen"/>
      <selection pane="topRight" activeCell="D1" sqref="D1"/>
      <selection pane="bottomLeft" activeCell="A4" sqref="A4"/>
      <selection pane="bottomRight" activeCell="N8" sqref="N8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4" width="9.26953125" style="2"/>
    <col min="15" max="15" width="9.81640625" style="2" bestFit="1" customWidth="1"/>
    <col min="16" max="16384" width="9.26953125" style="2"/>
  </cols>
  <sheetData>
    <row r="1" spans="1:15" ht="24.75" customHeight="1" x14ac:dyDescent="0.25">
      <c r="A1" s="171" t="s">
        <v>147</v>
      </c>
      <c r="B1" s="155"/>
      <c r="C1" s="155"/>
    </row>
    <row r="2" spans="1:15" x14ac:dyDescent="0.2">
      <c r="L2" s="342" t="s">
        <v>129</v>
      </c>
      <c r="M2" s="342"/>
    </row>
    <row r="3" spans="1:15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5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5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5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5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5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5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5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5" s="1" customFormat="1" ht="12.75" customHeight="1" outlineLevel="1" x14ac:dyDescent="0.25">
      <c r="A11" s="322" t="s">
        <v>121</v>
      </c>
      <c r="B11" s="324"/>
      <c r="C11" s="324"/>
      <c r="D11" s="324"/>
      <c r="E11" s="324"/>
      <c r="F11" s="324"/>
      <c r="G11" s="324"/>
      <c r="H11" s="324"/>
      <c r="I11" s="324"/>
      <c r="J11" s="325"/>
      <c r="K11" s="176">
        <f>SUM(K4:K10)</f>
        <v>19754700</v>
      </c>
      <c r="L11" s="176">
        <f>SUM(L4:L10)</f>
        <v>9140000</v>
      </c>
      <c r="M11" s="165"/>
      <c r="O11" s="345"/>
    </row>
    <row r="12" spans="1:15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5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5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5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5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18" t="s">
        <v>121</v>
      </c>
      <c r="B19" s="319"/>
      <c r="C19" s="320"/>
      <c r="D19" s="320"/>
      <c r="E19" s="320"/>
      <c r="F19" s="320"/>
      <c r="G19" s="320"/>
      <c r="H19" s="320"/>
      <c r="I19" s="320"/>
      <c r="J19" s="321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22" t="s">
        <v>121</v>
      </c>
      <c r="B26" s="324"/>
      <c r="C26" s="324"/>
      <c r="D26" s="324"/>
      <c r="E26" s="324"/>
      <c r="F26" s="324"/>
      <c r="G26" s="324"/>
      <c r="H26" s="324"/>
      <c r="I26" s="324"/>
      <c r="J26" s="325"/>
      <c r="K26" s="176">
        <f>SUM(K20:K25)</f>
        <v>11936900</v>
      </c>
      <c r="L26" s="176">
        <f>SUM(L20:L25)</f>
        <v>4000000</v>
      </c>
      <c r="M26" s="165"/>
      <c r="O26" s="345"/>
    </row>
    <row r="27" spans="1:15" s="232" customFormat="1" ht="17.25" customHeight="1" outlineLevel="1" x14ac:dyDescent="0.2">
      <c r="A27" s="343">
        <v>45280</v>
      </c>
      <c r="B27" s="343">
        <v>45287</v>
      </c>
      <c r="C27" s="336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44"/>
      <c r="B28" s="344"/>
      <c r="C28" s="338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39" t="s">
        <v>121</v>
      </c>
      <c r="B29" s="340"/>
      <c r="C29" s="340"/>
      <c r="D29" s="340"/>
      <c r="E29" s="340"/>
      <c r="F29" s="340"/>
      <c r="G29" s="340"/>
      <c r="H29" s="340"/>
      <c r="I29" s="340"/>
      <c r="J29" s="341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3">
        <v>45282</v>
      </c>
      <c r="B30" s="333">
        <v>45288</v>
      </c>
      <c r="C30" s="336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4"/>
      <c r="B31" s="334"/>
      <c r="C31" s="337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4"/>
      <c r="B32" s="334"/>
      <c r="C32" s="337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5"/>
      <c r="B33" s="335"/>
      <c r="C33" s="338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39" t="s">
        <v>121</v>
      </c>
      <c r="B34" s="340"/>
      <c r="C34" s="340"/>
      <c r="D34" s="340"/>
      <c r="E34" s="340"/>
      <c r="F34" s="340"/>
      <c r="G34" s="340"/>
      <c r="H34" s="340"/>
      <c r="I34" s="340"/>
      <c r="J34" s="341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18" t="s">
        <v>121</v>
      </c>
      <c r="B42" s="319"/>
      <c r="C42" s="320"/>
      <c r="D42" s="320"/>
      <c r="E42" s="320"/>
      <c r="F42" s="320"/>
      <c r="G42" s="320"/>
      <c r="H42" s="320"/>
      <c r="I42" s="320"/>
      <c r="J42" s="321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5" s="1" customFormat="1" ht="12.75" customHeight="1" outlineLevel="1" x14ac:dyDescent="0.25">
      <c r="A49" s="318" t="s">
        <v>121</v>
      </c>
      <c r="B49" s="320"/>
      <c r="C49" s="320"/>
      <c r="D49" s="320"/>
      <c r="E49" s="320"/>
      <c r="F49" s="320"/>
      <c r="G49" s="320"/>
      <c r="H49" s="320"/>
      <c r="I49" s="320"/>
      <c r="J49" s="321"/>
      <c r="K49" s="190">
        <f>SUM(K48,K46,K44)</f>
        <v>31811900</v>
      </c>
      <c r="L49" s="190">
        <f>SUM(L48,L46,L44)</f>
        <v>31811900</v>
      </c>
      <c r="M49" s="213"/>
    </row>
    <row r="50" spans="1:15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5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5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5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5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5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5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5" s="1" customFormat="1" ht="12.75" customHeight="1" outlineLevel="1" x14ac:dyDescent="0.25">
      <c r="A57" s="322" t="s">
        <v>121</v>
      </c>
      <c r="B57" s="324"/>
      <c r="C57" s="324"/>
      <c r="D57" s="324"/>
      <c r="E57" s="324"/>
      <c r="F57" s="324"/>
      <c r="G57" s="324"/>
      <c r="H57" s="324"/>
      <c r="I57" s="324"/>
      <c r="J57" s="325"/>
      <c r="K57" s="176">
        <f>SUM(K50:K56)</f>
        <v>28303500</v>
      </c>
      <c r="L57" s="176">
        <f>SUM(L50:L56)</f>
        <v>12000000</v>
      </c>
      <c r="M57" s="165"/>
      <c r="O57" s="345"/>
    </row>
    <row r="58" spans="1:15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5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5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5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5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5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5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5" s="1" customFormat="1" ht="12.75" customHeight="1" outlineLevel="1" x14ac:dyDescent="0.25">
      <c r="A65" s="318" t="s">
        <v>121</v>
      </c>
      <c r="B65" s="319"/>
      <c r="C65" s="320"/>
      <c r="D65" s="320"/>
      <c r="E65" s="320"/>
      <c r="F65" s="320"/>
      <c r="G65" s="320"/>
      <c r="H65" s="320"/>
      <c r="I65" s="320"/>
      <c r="J65" s="321"/>
      <c r="K65" s="190">
        <f>SUM(K58:K64)</f>
        <v>67563300</v>
      </c>
      <c r="L65" s="190">
        <f>SUM(L58:L64)</f>
        <v>24000000</v>
      </c>
      <c r="M65" s="193"/>
    </row>
    <row r="66" spans="1:15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5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5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5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5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5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5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5" s="1" customFormat="1" ht="12.75" customHeight="1" outlineLevel="1" x14ac:dyDescent="0.25">
      <c r="A73" s="322" t="s">
        <v>121</v>
      </c>
      <c r="B73" s="324"/>
      <c r="C73" s="324"/>
      <c r="D73" s="324"/>
      <c r="E73" s="324"/>
      <c r="F73" s="324"/>
      <c r="G73" s="324"/>
      <c r="H73" s="324"/>
      <c r="I73" s="324"/>
      <c r="J73" s="325"/>
      <c r="K73" s="176">
        <f>SUM(K66:K72)</f>
        <v>23768000</v>
      </c>
      <c r="L73" s="176">
        <f>SUM(L66:L72)</f>
        <v>12000000</v>
      </c>
      <c r="M73" s="165"/>
      <c r="O73" s="345"/>
    </row>
    <row r="74" spans="1:15" ht="12.75" customHeight="1" x14ac:dyDescent="0.25">
      <c r="A74" s="326" t="s">
        <v>143</v>
      </c>
      <c r="B74" s="327"/>
      <c r="C74" s="327"/>
      <c r="D74" s="327"/>
      <c r="E74" s="327"/>
      <c r="F74" s="327"/>
      <c r="G74" s="327"/>
      <c r="H74" s="327"/>
      <c r="I74" s="327"/>
      <c r="J74" s="328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5" ht="12.75" customHeight="1" x14ac:dyDescent="0.25">
      <c r="A75" s="326" t="s">
        <v>161</v>
      </c>
      <c r="B75" s="327"/>
      <c r="C75" s="327"/>
      <c r="D75" s="327"/>
      <c r="E75" s="327"/>
      <c r="F75" s="327"/>
      <c r="G75" s="327"/>
      <c r="H75" s="327"/>
      <c r="I75" s="327"/>
      <c r="J75" s="328"/>
      <c r="K75" s="173">
        <f>K74</f>
        <v>271055100</v>
      </c>
      <c r="L75" s="173">
        <f>L74</f>
        <v>140631900</v>
      </c>
      <c r="M75" s="165"/>
    </row>
    <row r="76" spans="1:15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5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5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5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5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5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5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5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5" s="1" customFormat="1" ht="12.75" customHeight="1" outlineLevel="1" x14ac:dyDescent="0.25">
      <c r="A84" s="318" t="s">
        <v>121</v>
      </c>
      <c r="B84" s="319"/>
      <c r="C84" s="320"/>
      <c r="D84" s="320"/>
      <c r="E84" s="320"/>
      <c r="F84" s="320"/>
      <c r="G84" s="320"/>
      <c r="H84" s="320"/>
      <c r="I84" s="320"/>
      <c r="J84" s="321"/>
      <c r="K84" s="190">
        <f>SUM(K76:K83)</f>
        <v>73242200</v>
      </c>
      <c r="L84" s="190">
        <f>SUM(L76:L83)</f>
        <v>24000000</v>
      </c>
      <c r="M84" s="193"/>
    </row>
    <row r="85" spans="1:15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5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5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5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5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5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5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5" ht="12.75" customHeight="1" x14ac:dyDescent="0.25">
      <c r="A92" s="322" t="s">
        <v>121</v>
      </c>
      <c r="B92" s="324"/>
      <c r="C92" s="324"/>
      <c r="D92" s="324"/>
      <c r="E92" s="324"/>
      <c r="F92" s="324"/>
      <c r="G92" s="324"/>
      <c r="H92" s="324"/>
      <c r="I92" s="324"/>
      <c r="J92" s="325"/>
      <c r="K92" s="173">
        <f>SUM(K85:K91)</f>
        <v>23647900</v>
      </c>
      <c r="L92" s="173">
        <f>SUM(L85:L91)</f>
        <v>11150000</v>
      </c>
      <c r="M92" s="165"/>
      <c r="O92" s="38"/>
    </row>
    <row r="93" spans="1:15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5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5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5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5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5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5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5" s="1" customFormat="1" ht="12.75" customHeight="1" outlineLevel="1" x14ac:dyDescent="0.25">
      <c r="A100" s="318" t="s">
        <v>121</v>
      </c>
      <c r="B100" s="319"/>
      <c r="C100" s="320"/>
      <c r="D100" s="320"/>
      <c r="E100" s="320"/>
      <c r="F100" s="320"/>
      <c r="G100" s="320"/>
      <c r="H100" s="320"/>
      <c r="I100" s="320"/>
      <c r="J100" s="321"/>
      <c r="K100" s="190">
        <f>SUM(K93:K99)</f>
        <v>52631200</v>
      </c>
      <c r="L100" s="190">
        <f>SUM(L93:L99)</f>
        <v>24000000</v>
      </c>
      <c r="M100" s="193"/>
    </row>
    <row r="101" spans="1:15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5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5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5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5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5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5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5" s="1" customFormat="1" ht="12.75" customHeight="1" outlineLevel="1" x14ac:dyDescent="0.25">
      <c r="A108" s="322" t="s">
        <v>121</v>
      </c>
      <c r="B108" s="324"/>
      <c r="C108" s="324"/>
      <c r="D108" s="324"/>
      <c r="E108" s="324"/>
      <c r="F108" s="324"/>
      <c r="G108" s="324"/>
      <c r="H108" s="324"/>
      <c r="I108" s="324"/>
      <c r="J108" s="325"/>
      <c r="K108" s="173">
        <f>SUM(K101:K107)</f>
        <v>19882100</v>
      </c>
      <c r="L108" s="173">
        <f>SUM(L101:L107)</f>
        <v>12000000</v>
      </c>
      <c r="M108" s="165"/>
      <c r="O108" s="345"/>
    </row>
    <row r="109" spans="1:15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5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5" ht="12" customHeight="1" x14ac:dyDescent="0.25">
      <c r="A111" s="330" t="s">
        <v>121</v>
      </c>
      <c r="B111" s="319"/>
      <c r="C111" s="319"/>
      <c r="D111" s="319"/>
      <c r="E111" s="319"/>
      <c r="F111" s="319"/>
      <c r="G111" s="319"/>
      <c r="H111" s="319"/>
      <c r="I111" s="319"/>
      <c r="J111" s="331"/>
      <c r="K111" s="254">
        <f>SUM(K109:K110)</f>
        <v>23920702</v>
      </c>
      <c r="L111" s="254">
        <f>SUM(L109:L110)</f>
        <v>23920702</v>
      </c>
      <c r="M111" s="213"/>
    </row>
    <row r="112" spans="1:15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18" t="s">
        <v>121</v>
      </c>
      <c r="B119" s="319"/>
      <c r="C119" s="320"/>
      <c r="D119" s="320"/>
      <c r="E119" s="320"/>
      <c r="F119" s="320"/>
      <c r="G119" s="320"/>
      <c r="H119" s="320"/>
      <c r="I119" s="320"/>
      <c r="J119" s="321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26" t="s">
        <v>164</v>
      </c>
      <c r="B120" s="327"/>
      <c r="C120" s="327"/>
      <c r="D120" s="327"/>
      <c r="E120" s="327"/>
      <c r="F120" s="327"/>
      <c r="G120" s="327"/>
      <c r="H120" s="327"/>
      <c r="I120" s="327"/>
      <c r="J120" s="328"/>
      <c r="K120" s="255">
        <f>K84+K92+K100+K108+K111+K119</f>
        <v>254364902</v>
      </c>
      <c r="L120" s="255">
        <f>L84+L92+L100+L108+L111+L119</f>
        <v>119070702</v>
      </c>
      <c r="M120" s="165"/>
    </row>
    <row r="121" spans="1:13" s="1" customFormat="1" ht="12.75" customHeight="1" outlineLevel="1" x14ac:dyDescent="0.25">
      <c r="A121" s="326" t="s">
        <v>182</v>
      </c>
      <c r="B121" s="327"/>
      <c r="C121" s="327"/>
      <c r="D121" s="327"/>
      <c r="E121" s="327"/>
      <c r="F121" s="327"/>
      <c r="G121" s="327"/>
      <c r="H121" s="327"/>
      <c r="I121" s="327"/>
      <c r="J121" s="328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5" s="1" customFormat="1" ht="12.75" customHeight="1" outlineLevel="1" x14ac:dyDescent="0.25">
      <c r="A129" s="322" t="s">
        <v>121</v>
      </c>
      <c r="B129" s="324"/>
      <c r="C129" s="324"/>
      <c r="D129" s="324"/>
      <c r="E129" s="324"/>
      <c r="F129" s="324"/>
      <c r="G129" s="324"/>
      <c r="H129" s="324"/>
      <c r="I129" s="324"/>
      <c r="J129" s="325"/>
      <c r="K129" s="173">
        <f>SUM(K122:K128)</f>
        <v>17051100</v>
      </c>
      <c r="L129" s="173">
        <f>SUM(L122:L128)</f>
        <v>7380000</v>
      </c>
      <c r="M129" s="165"/>
      <c r="O129" s="345"/>
    </row>
    <row r="130" spans="1:15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5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5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5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5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5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5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5" s="1" customFormat="1" ht="12.75" customHeight="1" outlineLevel="1" x14ac:dyDescent="0.25">
      <c r="A137" s="318" t="s">
        <v>121</v>
      </c>
      <c r="B137" s="319"/>
      <c r="C137" s="320"/>
      <c r="D137" s="320"/>
      <c r="E137" s="320"/>
      <c r="F137" s="320"/>
      <c r="G137" s="320"/>
      <c r="H137" s="320"/>
      <c r="I137" s="320"/>
      <c r="J137" s="321"/>
      <c r="K137" s="190">
        <f>SUM(K130:K136)</f>
        <v>58938200</v>
      </c>
      <c r="L137" s="190">
        <f>SUM(L130:L136)</f>
        <v>24000000</v>
      </c>
      <c r="M137" s="193"/>
    </row>
    <row r="138" spans="1:15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5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5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5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5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5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5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5" s="1" customFormat="1" ht="12.75" customHeight="1" outlineLevel="1" x14ac:dyDescent="0.25">
      <c r="A145" s="322" t="s">
        <v>121</v>
      </c>
      <c r="B145" s="324"/>
      <c r="C145" s="324"/>
      <c r="D145" s="324"/>
      <c r="E145" s="324"/>
      <c r="F145" s="324"/>
      <c r="G145" s="324"/>
      <c r="H145" s="324"/>
      <c r="I145" s="324"/>
      <c r="J145" s="325"/>
      <c r="K145" s="173">
        <f>SUM(K138:K144)</f>
        <v>21067200</v>
      </c>
      <c r="L145" s="173">
        <f>SUM(L138:L144)</f>
        <v>12000000</v>
      </c>
      <c r="M145" s="165"/>
      <c r="O145" s="345"/>
    </row>
    <row r="146" spans="1:15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5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5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5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5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5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5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5" s="1" customFormat="1" ht="12.75" customHeight="1" outlineLevel="1" x14ac:dyDescent="0.25">
      <c r="A153" s="318" t="s">
        <v>121</v>
      </c>
      <c r="B153" s="319"/>
      <c r="C153" s="320"/>
      <c r="D153" s="320"/>
      <c r="E153" s="320"/>
      <c r="F153" s="320"/>
      <c r="G153" s="320"/>
      <c r="H153" s="320"/>
      <c r="I153" s="320"/>
      <c r="J153" s="321"/>
      <c r="K153" s="190">
        <f>SUM(K146:K152)</f>
        <v>32339700</v>
      </c>
      <c r="L153" s="190">
        <f>SUM(L146:L152)</f>
        <v>22600000</v>
      </c>
      <c r="M153" s="193"/>
    </row>
    <row r="154" spans="1:15" ht="12.75" customHeight="1" x14ac:dyDescent="0.25">
      <c r="A154" s="315" t="s">
        <v>188</v>
      </c>
      <c r="B154" s="316"/>
      <c r="C154" s="316"/>
      <c r="D154" s="316"/>
      <c r="E154" s="316"/>
      <c r="F154" s="316"/>
      <c r="G154" s="316"/>
      <c r="H154" s="316"/>
      <c r="I154" s="316"/>
      <c r="J154" s="317"/>
      <c r="K154" s="275">
        <f>K129+K137+K145+K153</f>
        <v>129396200</v>
      </c>
      <c r="L154" s="275">
        <f>L129+L137+L145+L153</f>
        <v>65980000</v>
      </c>
      <c r="M154" s="213"/>
    </row>
    <row r="155" spans="1:15" ht="12.75" customHeight="1" x14ac:dyDescent="0.25">
      <c r="A155" s="315" t="s">
        <v>191</v>
      </c>
      <c r="B155" s="316"/>
      <c r="C155" s="316"/>
      <c r="D155" s="316"/>
      <c r="E155" s="316"/>
      <c r="F155" s="316"/>
      <c r="G155" s="316"/>
      <c r="H155" s="316"/>
      <c r="I155" s="316"/>
      <c r="J155" s="317"/>
      <c r="K155" s="275">
        <f>K154+K121</f>
        <v>654816202</v>
      </c>
      <c r="L155" s="275">
        <f>L154+L121</f>
        <v>325682602</v>
      </c>
      <c r="M155" s="213"/>
    </row>
    <row r="156" spans="1:15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5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5" ht="10.5" x14ac:dyDescent="0.25">
      <c r="A158" s="322" t="s">
        <v>121</v>
      </c>
      <c r="B158" s="323"/>
      <c r="C158" s="324"/>
      <c r="D158" s="324"/>
      <c r="E158" s="324"/>
      <c r="F158" s="324"/>
      <c r="G158" s="324"/>
      <c r="H158" s="324"/>
      <c r="I158" s="324"/>
      <c r="J158" s="325"/>
      <c r="K158" s="176">
        <f>SUM(K156:K157)</f>
        <v>21359250</v>
      </c>
      <c r="L158" s="176">
        <f>SUM(L156:L157)</f>
        <v>21359250</v>
      </c>
      <c r="M158" s="272"/>
      <c r="O158" s="38"/>
    </row>
    <row r="159" spans="1:15" x14ac:dyDescent="0.2">
      <c r="A159" s="259">
        <v>45404</v>
      </c>
      <c r="B159" s="284">
        <v>45407</v>
      </c>
      <c r="C159" s="261" t="s">
        <v>155</v>
      </c>
      <c r="D159" s="172" t="s">
        <v>236</v>
      </c>
      <c r="E159" s="158">
        <v>47233</v>
      </c>
      <c r="F159" s="166">
        <v>6.5000000000000002E-2</v>
      </c>
      <c r="G159" s="178"/>
      <c r="H159" s="178"/>
      <c r="I159" s="262"/>
      <c r="J159" s="262"/>
      <c r="K159" s="256">
        <v>150000</v>
      </c>
      <c r="L159" s="263">
        <v>150000</v>
      </c>
      <c r="M159" s="346">
        <f t="shared" ref="M159" si="24">IF(L159=0,0,K159/L159)</f>
        <v>1</v>
      </c>
    </row>
    <row r="160" spans="1:15" ht="10.5" x14ac:dyDescent="0.25">
      <c r="A160" s="322" t="s">
        <v>121</v>
      </c>
      <c r="B160" s="323"/>
      <c r="C160" s="324"/>
      <c r="D160" s="324"/>
      <c r="E160" s="324"/>
      <c r="F160" s="324"/>
      <c r="G160" s="324"/>
      <c r="H160" s="324"/>
      <c r="I160" s="324"/>
      <c r="J160" s="325"/>
      <c r="K160" s="176">
        <f>K159</f>
        <v>150000</v>
      </c>
      <c r="L160" s="176">
        <f>L159</f>
        <v>150000</v>
      </c>
      <c r="M160" s="272"/>
      <c r="O160" s="38"/>
    </row>
    <row r="161" spans="1:15" x14ac:dyDescent="0.2">
      <c r="A161" s="164">
        <v>45405</v>
      </c>
      <c r="B161" s="164">
        <v>45407</v>
      </c>
      <c r="C161" s="160" t="s">
        <v>136</v>
      </c>
      <c r="D161" s="172" t="s">
        <v>195</v>
      </c>
      <c r="E161" s="158">
        <v>45587</v>
      </c>
      <c r="F161" s="166" t="s">
        <v>128</v>
      </c>
      <c r="G161" s="258">
        <v>6.5000000000000002E-2</v>
      </c>
      <c r="H161" s="166">
        <v>6.6500000000000004E-2</v>
      </c>
      <c r="I161" s="166">
        <v>6.5000000000000002E-2</v>
      </c>
      <c r="J161" s="166">
        <v>6.5000000000000002E-2</v>
      </c>
      <c r="K161" s="256">
        <v>2071000</v>
      </c>
      <c r="L161" s="257">
        <v>20000</v>
      </c>
      <c r="M161" s="170">
        <f>IF(L161=0,0,K161/L161)</f>
        <v>103.55</v>
      </c>
    </row>
    <row r="162" spans="1:15" x14ac:dyDescent="0.2">
      <c r="A162" s="164"/>
      <c r="B162" s="164"/>
      <c r="C162" s="160"/>
      <c r="D162" s="172" t="s">
        <v>196</v>
      </c>
      <c r="E162" s="158">
        <v>45677</v>
      </c>
      <c r="F162" s="166" t="s">
        <v>128</v>
      </c>
      <c r="G162" s="166">
        <v>6.5000000000000002E-2</v>
      </c>
      <c r="H162" s="166">
        <v>6.9000000000000006E-2</v>
      </c>
      <c r="I162" s="178">
        <v>6.6599800000000001E-2</v>
      </c>
      <c r="J162" s="180">
        <v>6.6900000000000001E-2</v>
      </c>
      <c r="K162" s="256">
        <v>4690200</v>
      </c>
      <c r="L162" s="257">
        <v>1690000</v>
      </c>
      <c r="M162" s="170">
        <f t="shared" ref="M162:M167" si="25">IF(L162=0,0,K162/L162)</f>
        <v>2.7752662721893491</v>
      </c>
    </row>
    <row r="163" spans="1:15" x14ac:dyDescent="0.2">
      <c r="A163" s="164"/>
      <c r="B163" s="158"/>
      <c r="C163" s="160"/>
      <c r="D163" s="172" t="s">
        <v>150</v>
      </c>
      <c r="E163" s="158">
        <v>46218</v>
      </c>
      <c r="F163" s="166">
        <v>4.8750000000000002E-2</v>
      </c>
      <c r="G163" s="166">
        <v>6.7400000000000002E-2</v>
      </c>
      <c r="H163" s="166">
        <v>7.1199999999999999E-2</v>
      </c>
      <c r="I163" s="175">
        <v>6.9097000000000006E-2</v>
      </c>
      <c r="J163" s="180">
        <v>6.9800000000000001E-2</v>
      </c>
      <c r="K163" s="256">
        <v>3542500</v>
      </c>
      <c r="L163" s="256">
        <v>1050000</v>
      </c>
      <c r="M163" s="170">
        <f t="shared" si="25"/>
        <v>3.3738095238095238</v>
      </c>
    </row>
    <row r="164" spans="1:15" ht="10.5" x14ac:dyDescent="0.25">
      <c r="A164" s="156"/>
      <c r="B164" s="156"/>
      <c r="C164" s="156"/>
      <c r="D164" s="2" t="s">
        <v>151</v>
      </c>
      <c r="E164" s="158">
        <v>46949</v>
      </c>
      <c r="F164" s="177">
        <v>5.8749999999999997E-2</v>
      </c>
      <c r="G164" s="166">
        <v>6.7500000000000004E-2</v>
      </c>
      <c r="H164" s="166">
        <v>7.2499999999999995E-2</v>
      </c>
      <c r="I164" s="175">
        <v>6.8487500000000007E-2</v>
      </c>
      <c r="J164" s="166">
        <v>6.88E-2</v>
      </c>
      <c r="K164" s="256">
        <v>1538000</v>
      </c>
      <c r="L164" s="256">
        <v>80000</v>
      </c>
      <c r="M164" s="170">
        <f t="shared" si="25"/>
        <v>19.225000000000001</v>
      </c>
    </row>
    <row r="165" spans="1:15" ht="10.5" x14ac:dyDescent="0.25">
      <c r="A165" s="156"/>
      <c r="B165" s="156"/>
      <c r="C165" s="156"/>
      <c r="D165" s="172" t="s">
        <v>53</v>
      </c>
      <c r="E165" s="158">
        <v>50086</v>
      </c>
      <c r="F165" s="166">
        <v>6.0999999999999999E-2</v>
      </c>
      <c r="G165" s="166">
        <v>6.9400000000000003E-2</v>
      </c>
      <c r="H165" s="166">
        <v>7.1999999999999995E-2</v>
      </c>
      <c r="I165" s="175">
        <v>6.9500000000000006E-2</v>
      </c>
      <c r="J165" s="175">
        <v>6.9900000000000004E-2</v>
      </c>
      <c r="K165" s="256">
        <v>2015000</v>
      </c>
      <c r="L165" s="256">
        <v>50000</v>
      </c>
      <c r="M165" s="170">
        <f t="shared" si="25"/>
        <v>40.299999999999997</v>
      </c>
    </row>
    <row r="166" spans="1:15" ht="10.5" x14ac:dyDescent="0.25">
      <c r="A166" s="156"/>
      <c r="B166" s="156"/>
      <c r="C166" s="156"/>
      <c r="D166" s="172" t="s">
        <v>152</v>
      </c>
      <c r="E166" s="158">
        <v>54772</v>
      </c>
      <c r="F166" s="166">
        <v>6.6250000000000003E-2</v>
      </c>
      <c r="G166" s="166">
        <v>6.9199999999999998E-2</v>
      </c>
      <c r="H166" s="166">
        <v>7.2499999999999995E-2</v>
      </c>
      <c r="I166" s="175">
        <v>7.1299799999999997E-2</v>
      </c>
      <c r="J166" s="175">
        <v>7.1499999999999994E-2</v>
      </c>
      <c r="K166" s="256">
        <v>1679000</v>
      </c>
      <c r="L166" s="256">
        <v>1470000</v>
      </c>
      <c r="M166" s="170">
        <f t="shared" si="25"/>
        <v>1.1421768707482993</v>
      </c>
    </row>
    <row r="167" spans="1:15" ht="10.5" x14ac:dyDescent="0.25">
      <c r="A167" s="181"/>
      <c r="B167" s="156"/>
      <c r="C167" s="182"/>
      <c r="D167" s="172" t="s">
        <v>142</v>
      </c>
      <c r="E167" s="158">
        <v>51697</v>
      </c>
      <c r="F167" s="166">
        <v>6.8750000000000006E-2</v>
      </c>
      <c r="G167" s="166">
        <v>7.0499999999999993E-2</v>
      </c>
      <c r="H167" s="166">
        <v>7.2499999999999995E-2</v>
      </c>
      <c r="I167" s="175">
        <v>7.1497500000000005E-2</v>
      </c>
      <c r="J167" s="175">
        <v>7.2499999999999995E-2</v>
      </c>
      <c r="K167" s="256">
        <v>732200</v>
      </c>
      <c r="L167" s="256">
        <v>715000</v>
      </c>
      <c r="M167" s="170">
        <f t="shared" si="25"/>
        <v>1.024055944055944</v>
      </c>
    </row>
    <row r="168" spans="1:15" ht="10.5" x14ac:dyDescent="0.25">
      <c r="A168" s="322" t="s">
        <v>121</v>
      </c>
      <c r="B168" s="324"/>
      <c r="C168" s="324"/>
      <c r="D168" s="324"/>
      <c r="E168" s="324"/>
      <c r="F168" s="324"/>
      <c r="G168" s="324"/>
      <c r="H168" s="324"/>
      <c r="I168" s="324"/>
      <c r="J168" s="325"/>
      <c r="K168" s="255">
        <f>SUM(K161:K167)</f>
        <v>16267900</v>
      </c>
      <c r="L168" s="255">
        <f>SUM(L161:L167)</f>
        <v>5075000</v>
      </c>
      <c r="M168" s="165"/>
      <c r="O168" s="38"/>
    </row>
    <row r="169" spans="1:15" x14ac:dyDescent="0.2">
      <c r="A169" s="259">
        <v>45406</v>
      </c>
      <c r="B169" s="260">
        <v>45407</v>
      </c>
      <c r="C169" s="261" t="s">
        <v>136</v>
      </c>
      <c r="D169" s="172" t="s">
        <v>195</v>
      </c>
      <c r="E169" s="158">
        <v>45587</v>
      </c>
      <c r="F169" s="166" t="s">
        <v>128</v>
      </c>
      <c r="G169" s="178">
        <v>6.5000000000000002E-2</v>
      </c>
      <c r="H169" s="178">
        <v>6.6500000000000004E-2</v>
      </c>
      <c r="I169" s="262">
        <v>6.5000000000000002E-2</v>
      </c>
      <c r="J169" s="262">
        <v>6.5000000000000002E-2</v>
      </c>
      <c r="K169" s="256">
        <v>2025000</v>
      </c>
      <c r="L169" s="263">
        <v>2025000</v>
      </c>
      <c r="M169" s="264">
        <f t="shared" ref="M169:M170" si="26">IF(L169=0,0,K169/L169)</f>
        <v>1</v>
      </c>
    </row>
    <row r="170" spans="1:15" x14ac:dyDescent="0.2">
      <c r="A170" s="259"/>
      <c r="B170" s="164"/>
      <c r="C170" s="261" t="s">
        <v>197</v>
      </c>
      <c r="D170" s="172" t="s">
        <v>196</v>
      </c>
      <c r="E170" s="158">
        <v>45677</v>
      </c>
      <c r="F170" s="166" t="s">
        <v>128</v>
      </c>
      <c r="G170" s="166">
        <v>6.5000000000000002E-2</v>
      </c>
      <c r="H170" s="166">
        <v>6.9000000000000006E-2</v>
      </c>
      <c r="I170" s="178">
        <v>6.6599800000000001E-2</v>
      </c>
      <c r="J170" s="180">
        <v>6.6900000000000001E-2</v>
      </c>
      <c r="K170" s="256">
        <v>3155000</v>
      </c>
      <c r="L170" s="265">
        <v>1118700</v>
      </c>
      <c r="M170" s="264">
        <f t="shared" si="26"/>
        <v>2.8202377759899884</v>
      </c>
    </row>
    <row r="171" spans="1:15" x14ac:dyDescent="0.2">
      <c r="A171" s="259"/>
      <c r="B171" s="158"/>
      <c r="C171" s="261"/>
      <c r="D171" s="172" t="s">
        <v>150</v>
      </c>
      <c r="E171" s="158">
        <v>46218</v>
      </c>
      <c r="F171" s="166">
        <v>4.8750000000000002E-2</v>
      </c>
      <c r="G171" s="166">
        <v>6.7400000000000002E-2</v>
      </c>
      <c r="H171" s="166">
        <v>7.1199999999999999E-2</v>
      </c>
      <c r="I171" s="266">
        <v>6.9097000000000006E-2</v>
      </c>
      <c r="J171" s="159">
        <v>6.9800000000000001E-2</v>
      </c>
      <c r="K171" s="256">
        <v>312000</v>
      </c>
      <c r="L171" s="267">
        <v>312000</v>
      </c>
      <c r="M171" s="264">
        <f>IF(L171=0,0,K171/L171)</f>
        <v>1</v>
      </c>
    </row>
    <row r="172" spans="1:15" ht="10.5" x14ac:dyDescent="0.25">
      <c r="A172" s="181"/>
      <c r="B172" s="156"/>
      <c r="C172" s="182"/>
      <c r="D172" s="172" t="s">
        <v>151</v>
      </c>
      <c r="E172" s="158">
        <v>46949</v>
      </c>
      <c r="F172" s="166">
        <v>5.8749999999999997E-2</v>
      </c>
      <c r="G172" s="166">
        <v>6.7500000000000004E-2</v>
      </c>
      <c r="H172" s="166">
        <v>7.2499999999999995E-2</v>
      </c>
      <c r="I172" s="175">
        <v>6.8487500000000007E-2</v>
      </c>
      <c r="J172" s="268">
        <v>6.88E-2</v>
      </c>
      <c r="K172" s="256">
        <v>198000</v>
      </c>
      <c r="L172" s="265">
        <v>198000</v>
      </c>
      <c r="M172" s="264">
        <f>IF(L172=0,0,K172/L172)</f>
        <v>1</v>
      </c>
    </row>
    <row r="173" spans="1:15" ht="10.5" x14ac:dyDescent="0.25">
      <c r="A173" s="181"/>
      <c r="B173" s="156"/>
      <c r="C173" s="182"/>
      <c r="D173" s="172" t="s">
        <v>53</v>
      </c>
      <c r="E173" s="158">
        <v>50086</v>
      </c>
      <c r="F173" s="166">
        <v>6.0999999999999999E-2</v>
      </c>
      <c r="G173" s="166">
        <v>6.9400000000000003E-2</v>
      </c>
      <c r="H173" s="166">
        <v>7.1999999999999995E-2</v>
      </c>
      <c r="I173" s="266">
        <v>6.9500000000000006E-2</v>
      </c>
      <c r="J173" s="159">
        <v>6.9900000000000004E-2</v>
      </c>
      <c r="K173" s="256">
        <v>127800</v>
      </c>
      <c r="L173" s="267">
        <v>127800</v>
      </c>
      <c r="M173" s="264">
        <f>IF(L173=0,0,K173/L173)</f>
        <v>1</v>
      </c>
    </row>
    <row r="174" spans="1:15" ht="10.5" x14ac:dyDescent="0.25">
      <c r="A174" s="181"/>
      <c r="B174" s="156"/>
      <c r="C174" s="182"/>
      <c r="D174" s="172" t="s">
        <v>152</v>
      </c>
      <c r="E174" s="158">
        <v>54772</v>
      </c>
      <c r="F174" s="166">
        <v>6.6250000000000003E-2</v>
      </c>
      <c r="G174" s="166">
        <v>6.9199999999999998E-2</v>
      </c>
      <c r="H174" s="166">
        <v>7.2499999999999995E-2</v>
      </c>
      <c r="I174" s="266">
        <v>7.1299799999999997E-2</v>
      </c>
      <c r="J174" s="175">
        <v>7.1499999999999994E-2</v>
      </c>
      <c r="K174" s="269">
        <v>1600500</v>
      </c>
      <c r="L174" s="267">
        <v>1600500</v>
      </c>
      <c r="M174" s="264">
        <f>IF(L174=0,0,K174/L174)</f>
        <v>1</v>
      </c>
    </row>
    <row r="175" spans="1:15" ht="10.5" x14ac:dyDescent="0.25">
      <c r="A175" s="181"/>
      <c r="B175" s="270"/>
      <c r="C175" s="182"/>
      <c r="D175" s="172" t="s">
        <v>142</v>
      </c>
      <c r="E175" s="158">
        <v>51697</v>
      </c>
      <c r="F175" s="166">
        <v>6.8750000000000006E-2</v>
      </c>
      <c r="G175" s="166">
        <v>7.0499999999999993E-2</v>
      </c>
      <c r="H175" s="166">
        <v>7.2499999999999995E-2</v>
      </c>
      <c r="I175" s="268">
        <v>7.1497500000000005E-2</v>
      </c>
      <c r="J175" s="175">
        <v>7.2499999999999995E-2</v>
      </c>
      <c r="K175" s="269">
        <v>543000</v>
      </c>
      <c r="L175" s="265">
        <v>543000</v>
      </c>
      <c r="M175" s="271">
        <f>IF(L175=0,0,K175/L175)</f>
        <v>1</v>
      </c>
    </row>
    <row r="176" spans="1:15" ht="10.5" x14ac:dyDescent="0.25">
      <c r="A176" s="322" t="s">
        <v>121</v>
      </c>
      <c r="B176" s="323"/>
      <c r="C176" s="324"/>
      <c r="D176" s="324"/>
      <c r="E176" s="324"/>
      <c r="F176" s="324"/>
      <c r="G176" s="324"/>
      <c r="H176" s="324"/>
      <c r="I176" s="324"/>
      <c r="J176" s="325"/>
      <c r="K176" s="176">
        <f>SUM(K169:K175)</f>
        <v>7961300</v>
      </c>
      <c r="L176" s="176">
        <f>SUM(L169:L175)</f>
        <v>5925000</v>
      </c>
      <c r="M176" s="272"/>
      <c r="O176" s="38"/>
    </row>
    <row r="177" spans="1:15" ht="10.5" x14ac:dyDescent="0.25">
      <c r="A177" s="326" t="s">
        <v>198</v>
      </c>
      <c r="B177" s="327"/>
      <c r="C177" s="327"/>
      <c r="D177" s="327"/>
      <c r="E177" s="327"/>
      <c r="F177" s="327"/>
      <c r="G177" s="327"/>
      <c r="H177" s="327"/>
      <c r="I177" s="327"/>
      <c r="J177" s="328"/>
      <c r="K177" s="173">
        <f>K158+K160+K168+K176</f>
        <v>45738450</v>
      </c>
      <c r="L177" s="173">
        <f>L158+L160+L168+L176</f>
        <v>32509250</v>
      </c>
      <c r="M177" s="165"/>
    </row>
    <row r="178" spans="1:15" ht="10.5" x14ac:dyDescent="0.25">
      <c r="A178" s="326" t="s">
        <v>199</v>
      </c>
      <c r="B178" s="327"/>
      <c r="C178" s="327"/>
      <c r="D178" s="327"/>
      <c r="E178" s="327"/>
      <c r="F178" s="327"/>
      <c r="G178" s="327"/>
      <c r="H178" s="327"/>
      <c r="I178" s="327"/>
      <c r="J178" s="328"/>
      <c r="K178" s="173">
        <f>K177+K155</f>
        <v>700554652</v>
      </c>
      <c r="L178" s="173">
        <f>L177+L155</f>
        <v>358191852</v>
      </c>
      <c r="M178" s="165"/>
    </row>
    <row r="179" spans="1:15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7">K179</f>
        <v>21200</v>
      </c>
      <c r="M179" s="279">
        <f t="shared" ref="M179" si="28">IF(L179=0,0,K179/L179)</f>
        <v>1</v>
      </c>
    </row>
    <row r="180" spans="1:15" ht="10.5" x14ac:dyDescent="0.25">
      <c r="A180" s="329" t="s">
        <v>121</v>
      </c>
      <c r="B180" s="323"/>
      <c r="C180" s="324"/>
      <c r="D180" s="324"/>
      <c r="E180" s="324"/>
      <c r="F180" s="324"/>
      <c r="G180" s="324"/>
      <c r="H180" s="324"/>
      <c r="I180" s="324"/>
      <c r="J180" s="325"/>
      <c r="K180" s="176">
        <f>K179</f>
        <v>21200</v>
      </c>
      <c r="L180" s="176">
        <f>L179</f>
        <v>21200</v>
      </c>
      <c r="M180" s="272"/>
      <c r="O180" s="38"/>
    </row>
    <row r="181" spans="1:15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29">IF(L181=0,0,K181/L181)</f>
        <v>9.4131428571428568</v>
      </c>
    </row>
    <row r="182" spans="1:15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29"/>
        <v>8.2074999999999996</v>
      </c>
    </row>
    <row r="183" spans="1:15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5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5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5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5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5" s="1" customFormat="1" ht="12.75" customHeight="1" outlineLevel="1" x14ac:dyDescent="0.25">
      <c r="A188" s="318" t="s">
        <v>121</v>
      </c>
      <c r="B188" s="319"/>
      <c r="C188" s="320"/>
      <c r="D188" s="320"/>
      <c r="E188" s="320"/>
      <c r="F188" s="320"/>
      <c r="G188" s="320"/>
      <c r="H188" s="320"/>
      <c r="I188" s="320"/>
      <c r="J188" s="321"/>
      <c r="K188" s="190">
        <f>SUM(K181:K187)</f>
        <v>50199600</v>
      </c>
      <c r="L188" s="190">
        <f>SUM(L181:L187)</f>
        <v>21500000</v>
      </c>
      <c r="M188" s="193"/>
    </row>
    <row r="189" spans="1:15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5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0">IF(L190=0,0,K190/L190)</f>
        <v>1.5830286410725167</v>
      </c>
    </row>
    <row r="191" spans="1:15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0"/>
        <v>4.496666666666667</v>
      </c>
    </row>
    <row r="192" spans="1:15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0"/>
        <v>0</v>
      </c>
    </row>
    <row r="193" spans="1:15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0"/>
        <v>12.625</v>
      </c>
    </row>
    <row r="194" spans="1:15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0"/>
        <v>0</v>
      </c>
    </row>
    <row r="195" spans="1:15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0"/>
        <v>1.1156250000000001</v>
      </c>
    </row>
    <row r="196" spans="1:15" s="1" customFormat="1" ht="12.75" customHeight="1" outlineLevel="1" x14ac:dyDescent="0.25">
      <c r="A196" s="322" t="s">
        <v>121</v>
      </c>
      <c r="B196" s="324"/>
      <c r="C196" s="324"/>
      <c r="D196" s="324"/>
      <c r="E196" s="324"/>
      <c r="F196" s="324"/>
      <c r="G196" s="324"/>
      <c r="H196" s="324"/>
      <c r="I196" s="324"/>
      <c r="J196" s="325"/>
      <c r="K196" s="255">
        <f>SUM(K189:K195)</f>
        <v>15995400</v>
      </c>
      <c r="L196" s="255">
        <f>SUM(L189:L195)</f>
        <v>7025600</v>
      </c>
      <c r="M196" s="165"/>
      <c r="O196" s="345"/>
    </row>
    <row r="197" spans="1:15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1">IF(L197=0,0,K197/L197)</f>
        <v>164.78571428571428</v>
      </c>
    </row>
    <row r="198" spans="1:15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1"/>
        <v>2.5514999999999999</v>
      </c>
    </row>
    <row r="199" spans="1:15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5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5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5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5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5" s="1" customFormat="1" ht="12.75" customHeight="1" outlineLevel="1" x14ac:dyDescent="0.25">
      <c r="A204" s="318" t="s">
        <v>121</v>
      </c>
      <c r="B204" s="319"/>
      <c r="C204" s="320"/>
      <c r="D204" s="320"/>
      <c r="E204" s="320"/>
      <c r="F204" s="320"/>
      <c r="G204" s="320"/>
      <c r="H204" s="320"/>
      <c r="I204" s="320"/>
      <c r="J204" s="321"/>
      <c r="K204" s="190">
        <f>SUM(K197:K203)</f>
        <v>49421400</v>
      </c>
      <c r="L204" s="190">
        <f>SUM(L197:L203)</f>
        <v>21364000</v>
      </c>
      <c r="M204" s="193"/>
    </row>
    <row r="205" spans="1:15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2">K205</f>
        <v>JPY50.000.000.000</v>
      </c>
      <c r="M205" s="286"/>
    </row>
    <row r="206" spans="1:15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2"/>
        <v>5113330</v>
      </c>
      <c r="M206" s="188">
        <f t="shared" ref="M206" si="33">IF(L206=0,0,K206/L206)</f>
        <v>1</v>
      </c>
    </row>
    <row r="207" spans="1:15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2"/>
        <v>JPY88.000.000.000</v>
      </c>
      <c r="M207" s="212"/>
    </row>
    <row r="208" spans="1:15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2"/>
        <v>8999460.8000000007</v>
      </c>
      <c r="M208" s="188">
        <f t="shared" ref="M208" si="34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2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2"/>
        <v>1810118.82</v>
      </c>
      <c r="M210" s="188">
        <f t="shared" ref="M210" si="35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2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2"/>
        <v>204533.2</v>
      </c>
      <c r="M212" s="188">
        <f t="shared" ref="M212" si="36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2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2"/>
        <v>1973745.38</v>
      </c>
      <c r="M214" s="188">
        <f t="shared" ref="M214" si="37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2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2"/>
        <v>695412.88</v>
      </c>
      <c r="M216" s="188">
        <f t="shared" ref="M216" si="38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2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2"/>
        <v>1656718.92</v>
      </c>
      <c r="M218" s="188">
        <f t="shared" ref="M218" si="39">IF(L218=0,0,K218/L218)</f>
        <v>1</v>
      </c>
    </row>
    <row r="219" spans="1:13" s="1" customFormat="1" ht="12.75" customHeight="1" outlineLevel="1" x14ac:dyDescent="0.25">
      <c r="A219" s="318" t="s">
        <v>121</v>
      </c>
      <c r="B219" s="332"/>
      <c r="C219" s="320"/>
      <c r="D219" s="320"/>
      <c r="E219" s="320"/>
      <c r="F219" s="320"/>
      <c r="G219" s="320"/>
      <c r="H219" s="320"/>
      <c r="I219" s="320"/>
      <c r="J219" s="321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0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0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0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0"/>
        <v>0</v>
      </c>
    </row>
    <row r="225" spans="1:15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0"/>
        <v>0</v>
      </c>
    </row>
    <row r="226" spans="1:15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0"/>
        <v>1.1498958333333333</v>
      </c>
    </row>
    <row r="227" spans="1:15" s="1" customFormat="1" ht="12.75" customHeight="1" outlineLevel="1" x14ac:dyDescent="0.25">
      <c r="A227" s="322" t="s">
        <v>121</v>
      </c>
      <c r="B227" s="324"/>
      <c r="C227" s="324"/>
      <c r="D227" s="324"/>
      <c r="E227" s="324"/>
      <c r="F227" s="324"/>
      <c r="G227" s="324"/>
      <c r="H227" s="324"/>
      <c r="I227" s="324"/>
      <c r="J227" s="325"/>
      <c r="K227" s="255">
        <f>SUM(K220:K226)</f>
        <v>16501000</v>
      </c>
      <c r="L227" s="255">
        <f>SUM(L220:L226)</f>
        <v>8100000</v>
      </c>
      <c r="M227" s="165"/>
      <c r="O227" s="345"/>
    </row>
    <row r="228" spans="1:15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1">IF(L228=0,0,K228/L228)</f>
        <v>9.8439999999999994</v>
      </c>
    </row>
    <row r="229" spans="1:15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1"/>
        <v>10.4825</v>
      </c>
    </row>
    <row r="230" spans="1:15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5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2">IF(L231=0,0,K231/L231)</f>
        <v>1.9152941176470588</v>
      </c>
    </row>
    <row r="232" spans="1:15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5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5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5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5" s="1" customFormat="1" ht="12.75" customHeight="1" outlineLevel="1" x14ac:dyDescent="0.25">
      <c r="A236" s="318" t="s">
        <v>121</v>
      </c>
      <c r="B236" s="319"/>
      <c r="C236" s="320"/>
      <c r="D236" s="320"/>
      <c r="E236" s="320"/>
      <c r="F236" s="320"/>
      <c r="G236" s="320"/>
      <c r="H236" s="320"/>
      <c r="I236" s="320"/>
      <c r="J236" s="321"/>
      <c r="K236" s="190">
        <f>SUM(K228:K235)</f>
        <v>47114700</v>
      </c>
      <c r="L236" s="190">
        <f>SUM(L228:L235)</f>
        <v>22000000</v>
      </c>
      <c r="M236" s="193"/>
    </row>
    <row r="237" spans="1:15" ht="10.5" x14ac:dyDescent="0.25">
      <c r="A237" s="326" t="s">
        <v>202</v>
      </c>
      <c r="B237" s="327"/>
      <c r="C237" s="327"/>
      <c r="D237" s="327"/>
      <c r="E237" s="327"/>
      <c r="F237" s="327"/>
      <c r="G237" s="327"/>
      <c r="H237" s="327"/>
      <c r="I237" s="327"/>
      <c r="J237" s="328"/>
      <c r="K237" s="173">
        <f>K180+K188+K196+K204+K219+K227+K236</f>
        <v>199706620</v>
      </c>
      <c r="L237" s="173">
        <f>L180+L188+L196+L204+L219+L227+L236</f>
        <v>100464120</v>
      </c>
      <c r="M237" s="165"/>
    </row>
    <row r="238" spans="1:15" ht="10.5" x14ac:dyDescent="0.25">
      <c r="A238" s="326" t="s">
        <v>207</v>
      </c>
      <c r="B238" s="327"/>
      <c r="C238" s="327"/>
      <c r="D238" s="327"/>
      <c r="E238" s="327"/>
      <c r="F238" s="327"/>
      <c r="G238" s="327"/>
      <c r="H238" s="327"/>
      <c r="I238" s="327"/>
      <c r="J238" s="328"/>
      <c r="K238" s="173">
        <f>K237+K178</f>
        <v>900261272</v>
      </c>
      <c r="L238" s="173">
        <f>L237+L178</f>
        <v>458655972</v>
      </c>
      <c r="M238" s="165"/>
    </row>
    <row r="239" spans="1:15" x14ac:dyDescent="0.2">
      <c r="A239" s="259">
        <v>45446</v>
      </c>
      <c r="B239" s="260">
        <v>45448</v>
      </c>
      <c r="C239" s="261" t="s">
        <v>155</v>
      </c>
      <c r="D239" s="172" t="s">
        <v>226</v>
      </c>
      <c r="E239" s="158">
        <v>46152</v>
      </c>
      <c r="F239" s="166">
        <v>6.4000000000000001E-2</v>
      </c>
      <c r="G239" s="178"/>
      <c r="H239" s="178"/>
      <c r="I239" s="262"/>
      <c r="J239" s="262"/>
      <c r="K239" s="256">
        <v>14569758</v>
      </c>
      <c r="L239" s="256">
        <v>14569758</v>
      </c>
      <c r="M239" s="264">
        <f t="shared" ref="M239:M240" si="43">IF(L239=0,0,K239/L239)</f>
        <v>1</v>
      </c>
    </row>
    <row r="240" spans="1:15" x14ac:dyDescent="0.2">
      <c r="A240" s="259"/>
      <c r="B240" s="273"/>
      <c r="C240" s="261"/>
      <c r="D240" s="172" t="s">
        <v>227</v>
      </c>
      <c r="E240" s="158">
        <v>46883</v>
      </c>
      <c r="F240" s="166">
        <v>6.5500000000000003E-2</v>
      </c>
      <c r="G240" s="166"/>
      <c r="H240" s="166"/>
      <c r="I240" s="178"/>
      <c r="J240" s="180"/>
      <c r="K240" s="256">
        <v>5076671</v>
      </c>
      <c r="L240" s="256">
        <v>5076671</v>
      </c>
      <c r="M240" s="271">
        <f t="shared" si="43"/>
        <v>1</v>
      </c>
    </row>
    <row r="241" spans="1:15" ht="10.5" x14ac:dyDescent="0.25">
      <c r="A241" s="322" t="s">
        <v>121</v>
      </c>
      <c r="B241" s="323"/>
      <c r="C241" s="324"/>
      <c r="D241" s="324"/>
      <c r="E241" s="324"/>
      <c r="F241" s="324"/>
      <c r="G241" s="324"/>
      <c r="H241" s="324"/>
      <c r="I241" s="324"/>
      <c r="J241" s="325"/>
      <c r="K241" s="176">
        <f>SUM(K239:K240)</f>
        <v>19646429</v>
      </c>
      <c r="L241" s="176">
        <f>SUM(L239:L240)</f>
        <v>19646429</v>
      </c>
      <c r="M241" s="272"/>
      <c r="O241" s="38"/>
    </row>
    <row r="242" spans="1:15" x14ac:dyDescent="0.2">
      <c r="A242" s="164">
        <v>45447</v>
      </c>
      <c r="B242" s="164">
        <v>45449</v>
      </c>
      <c r="C242" s="160" t="s">
        <v>136</v>
      </c>
      <c r="D242" s="172" t="s">
        <v>187</v>
      </c>
      <c r="E242" s="158">
        <v>45628</v>
      </c>
      <c r="F242" s="166" t="s">
        <v>128</v>
      </c>
      <c r="G242" s="258">
        <v>6.5000000000000002E-2</v>
      </c>
      <c r="H242" s="166">
        <v>6.6000000000000003E-2</v>
      </c>
      <c r="I242" s="166">
        <v>6.5887500000000002E-2</v>
      </c>
      <c r="J242" s="166">
        <v>6.6000000000000003E-2</v>
      </c>
      <c r="K242" s="256">
        <v>2204500</v>
      </c>
      <c r="L242" s="257">
        <v>800000</v>
      </c>
      <c r="M242" s="170">
        <f>IF(L242=0,0,K242/L242)</f>
        <v>2.7556250000000002</v>
      </c>
    </row>
    <row r="243" spans="1:15" x14ac:dyDescent="0.2">
      <c r="A243" s="164"/>
      <c r="B243" s="164"/>
      <c r="C243" s="160"/>
      <c r="D243" s="172" t="s">
        <v>209</v>
      </c>
      <c r="E243" s="158">
        <v>45719</v>
      </c>
      <c r="F243" s="166" t="s">
        <v>128</v>
      </c>
      <c r="G243" s="166">
        <v>6.6799999999999998E-2</v>
      </c>
      <c r="H243" s="166">
        <v>6.8500000000000005E-2</v>
      </c>
      <c r="I243" s="178">
        <v>6.7857700000000007E-2</v>
      </c>
      <c r="J243" s="180">
        <v>6.8000000000000005E-2</v>
      </c>
      <c r="K243" s="256">
        <v>3733000</v>
      </c>
      <c r="L243" s="257">
        <v>2350000</v>
      </c>
      <c r="M243" s="170">
        <f t="shared" ref="M243:M248" si="44">IF(L243=0,0,K243/L243)</f>
        <v>1.5885106382978724</v>
      </c>
    </row>
    <row r="244" spans="1:15" x14ac:dyDescent="0.2">
      <c r="A244" s="164"/>
      <c r="B244" s="158"/>
      <c r="C244" s="160"/>
      <c r="D244" s="172" t="s">
        <v>150</v>
      </c>
      <c r="E244" s="158">
        <v>46218</v>
      </c>
      <c r="F244" s="166">
        <v>4.8750000000000002E-2</v>
      </c>
      <c r="G244" s="166">
        <v>6.8099999999999994E-2</v>
      </c>
      <c r="H244" s="166">
        <v>7.0000000000000007E-2</v>
      </c>
      <c r="I244" s="175">
        <v>6.8526799999999999E-2</v>
      </c>
      <c r="J244" s="180">
        <v>6.8699999999999997E-2</v>
      </c>
      <c r="K244" s="256">
        <v>9117000</v>
      </c>
      <c r="L244" s="256">
        <v>2400000</v>
      </c>
      <c r="M244" s="170">
        <f t="shared" si="44"/>
        <v>3.7987500000000001</v>
      </c>
    </row>
    <row r="245" spans="1:15" ht="10.5" x14ac:dyDescent="0.25">
      <c r="A245" s="156"/>
      <c r="B245" s="156"/>
      <c r="C245" s="156"/>
      <c r="D245" s="2" t="s">
        <v>151</v>
      </c>
      <c r="E245" s="158">
        <v>46949</v>
      </c>
      <c r="F245" s="177">
        <v>5.8749999999999997E-2</v>
      </c>
      <c r="G245" s="166">
        <v>6.7299999999999999E-2</v>
      </c>
      <c r="H245" s="166">
        <v>7.0000000000000007E-2</v>
      </c>
      <c r="I245" s="175">
        <v>6.8076700000000004E-2</v>
      </c>
      <c r="J245" s="166">
        <v>6.8099999999999994E-2</v>
      </c>
      <c r="K245" s="256">
        <v>1358000</v>
      </c>
      <c r="L245" s="256">
        <v>150000</v>
      </c>
      <c r="M245" s="170">
        <f t="shared" si="44"/>
        <v>9.0533333333333328</v>
      </c>
    </row>
    <row r="246" spans="1:15" ht="10.5" x14ac:dyDescent="0.25">
      <c r="A246" s="156"/>
      <c r="B246" s="156"/>
      <c r="C246" s="156"/>
      <c r="D246" s="172" t="s">
        <v>139</v>
      </c>
      <c r="E246" s="158">
        <v>47376</v>
      </c>
      <c r="F246" s="166">
        <v>6.6250000000000003E-2</v>
      </c>
      <c r="G246" s="166">
        <v>6.6900000000000001E-2</v>
      </c>
      <c r="H246" s="166">
        <v>6.9500000000000006E-2</v>
      </c>
      <c r="I246" s="175">
        <v>6.7898200000000006E-2</v>
      </c>
      <c r="J246" s="175">
        <v>6.8400000000000002E-2</v>
      </c>
      <c r="K246" s="256">
        <v>3273000</v>
      </c>
      <c r="L246" s="256">
        <v>2600000</v>
      </c>
      <c r="M246" s="170">
        <f t="shared" si="44"/>
        <v>1.2588461538461539</v>
      </c>
    </row>
    <row r="247" spans="1:15" ht="10.5" x14ac:dyDescent="0.25">
      <c r="A247" s="156"/>
      <c r="B247" s="156"/>
      <c r="C247" s="156"/>
      <c r="D247" s="172" t="s">
        <v>53</v>
      </c>
      <c r="E247" s="158">
        <v>50086</v>
      </c>
      <c r="F247" s="166">
        <v>6.0999999999999999E-2</v>
      </c>
      <c r="G247" s="166">
        <v>6.8000000000000005E-2</v>
      </c>
      <c r="H247" s="166">
        <v>7.1999999999999995E-2</v>
      </c>
      <c r="I247" s="175">
        <v>6.8798600000000001E-2</v>
      </c>
      <c r="J247" s="175">
        <v>6.9000000000000006E-2</v>
      </c>
      <c r="K247" s="256">
        <v>772000</v>
      </c>
      <c r="L247" s="256">
        <v>300000</v>
      </c>
      <c r="M247" s="170">
        <f t="shared" si="44"/>
        <v>2.5733333333333333</v>
      </c>
    </row>
    <row r="248" spans="1:15" ht="10.5" x14ac:dyDescent="0.25">
      <c r="A248" s="181"/>
      <c r="B248" s="156"/>
      <c r="C248" s="182"/>
      <c r="D248" s="172" t="s">
        <v>142</v>
      </c>
      <c r="E248" s="158">
        <v>54772</v>
      </c>
      <c r="F248" s="166">
        <v>6.8750000000000006E-2</v>
      </c>
      <c r="G248" s="166">
        <v>7.0900000000000005E-2</v>
      </c>
      <c r="H248" s="166">
        <v>7.2999999999999995E-2</v>
      </c>
      <c r="I248" s="175">
        <v>7.1099099999999998E-2</v>
      </c>
      <c r="J248" s="175">
        <v>7.1199999999999999E-2</v>
      </c>
      <c r="K248" s="256">
        <v>5750000</v>
      </c>
      <c r="L248" s="256">
        <v>1400000</v>
      </c>
      <c r="M248" s="170">
        <f t="shared" si="44"/>
        <v>4.1071428571428568</v>
      </c>
    </row>
    <row r="249" spans="1:15" ht="10.5" x14ac:dyDescent="0.25">
      <c r="A249" s="322" t="s">
        <v>121</v>
      </c>
      <c r="B249" s="324"/>
      <c r="C249" s="324"/>
      <c r="D249" s="324"/>
      <c r="E249" s="324"/>
      <c r="F249" s="324"/>
      <c r="G249" s="324"/>
      <c r="H249" s="324"/>
      <c r="I249" s="324"/>
      <c r="J249" s="325"/>
      <c r="K249" s="255">
        <f>SUM(K242:K248)</f>
        <v>26207500</v>
      </c>
      <c r="L249" s="255">
        <f>SUM(L242:L248)</f>
        <v>10000000</v>
      </c>
      <c r="M249" s="165"/>
      <c r="O249" s="38"/>
    </row>
    <row r="250" spans="1:15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5">IF(L250=0,0,K250/L250)</f>
        <v>11.975</v>
      </c>
    </row>
    <row r="251" spans="1:15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5"/>
        <v>4.0890000000000004</v>
      </c>
    </row>
    <row r="252" spans="1:15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5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5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5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5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5" s="1" customFormat="1" ht="12.75" customHeight="1" outlineLevel="1" x14ac:dyDescent="0.25">
      <c r="A257" s="318" t="s">
        <v>121</v>
      </c>
      <c r="B257" s="319"/>
      <c r="C257" s="320"/>
      <c r="D257" s="320"/>
      <c r="E257" s="320"/>
      <c r="F257" s="320"/>
      <c r="G257" s="320"/>
      <c r="H257" s="320"/>
      <c r="I257" s="320"/>
      <c r="J257" s="321"/>
      <c r="K257" s="190">
        <f>SUM(K250:K256)</f>
        <v>42961200</v>
      </c>
      <c r="L257" s="190">
        <f>SUM(L250:L256)</f>
        <v>22000000</v>
      </c>
      <c r="M257" s="193"/>
    </row>
    <row r="258" spans="1:15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5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6">IF(L259=0,0,K259/L259)</f>
        <v>3.3679999999999999</v>
      </c>
    </row>
    <row r="260" spans="1:15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6"/>
        <v>1.5707142857142857</v>
      </c>
    </row>
    <row r="261" spans="1:15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6"/>
        <v>1.62625</v>
      </c>
    </row>
    <row r="262" spans="1:15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6"/>
        <v>4.226</v>
      </c>
    </row>
    <row r="263" spans="1:15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6"/>
        <v>1.08</v>
      </c>
    </row>
    <row r="264" spans="1:15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6"/>
        <v>1.7460714285714285</v>
      </c>
    </row>
    <row r="265" spans="1:15" s="1" customFormat="1" ht="12.75" customHeight="1" outlineLevel="1" x14ac:dyDescent="0.25">
      <c r="A265" s="322" t="s">
        <v>121</v>
      </c>
      <c r="B265" s="324"/>
      <c r="C265" s="324"/>
      <c r="D265" s="324"/>
      <c r="E265" s="324"/>
      <c r="F265" s="324"/>
      <c r="G265" s="324"/>
      <c r="H265" s="324"/>
      <c r="I265" s="324"/>
      <c r="J265" s="325"/>
      <c r="K265" s="255">
        <f>SUM(K258:K264)</f>
        <v>16337600</v>
      </c>
      <c r="L265" s="255">
        <f>SUM(L258:L264)</f>
        <v>8050000</v>
      </c>
      <c r="M265" s="165"/>
      <c r="O265" s="345"/>
    </row>
    <row r="266" spans="1:15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7">IF(L266=0,0,K266/L266)</f>
        <v>6.2457142857142856</v>
      </c>
    </row>
    <row r="267" spans="1:15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7"/>
        <v>0</v>
      </c>
    </row>
    <row r="268" spans="1:15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5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5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5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5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5" s="1" customFormat="1" ht="12.75" customHeight="1" outlineLevel="1" x14ac:dyDescent="0.25">
      <c r="A273" s="318" t="s">
        <v>121</v>
      </c>
      <c r="B273" s="319"/>
      <c r="C273" s="320"/>
      <c r="D273" s="320"/>
      <c r="E273" s="320"/>
      <c r="F273" s="320"/>
      <c r="G273" s="320"/>
      <c r="H273" s="320"/>
      <c r="I273" s="320"/>
      <c r="J273" s="321"/>
      <c r="K273" s="190">
        <f>SUM(K266:K272)</f>
        <v>56388400</v>
      </c>
      <c r="L273" s="190">
        <f>SUM(L266:L272)</f>
        <v>23000000</v>
      </c>
      <c r="M273" s="193"/>
    </row>
    <row r="274" spans="1:15" s="1" customFormat="1" ht="12.75" customHeight="1" outlineLevel="1" x14ac:dyDescent="0.25">
      <c r="A274" s="315" t="s">
        <v>208</v>
      </c>
      <c r="B274" s="316"/>
      <c r="C274" s="316"/>
      <c r="D274" s="316"/>
      <c r="E274" s="316"/>
      <c r="F274" s="316"/>
      <c r="G274" s="316"/>
      <c r="H274" s="316"/>
      <c r="I274" s="316"/>
      <c r="J274" s="317"/>
      <c r="K274" s="275">
        <f>K241+K249+K257+K265+K273</f>
        <v>161541129</v>
      </c>
      <c r="L274" s="275">
        <f>L241+L249+L257+L265+L273</f>
        <v>82696429</v>
      </c>
      <c r="M274" s="276"/>
    </row>
    <row r="275" spans="1:15" s="1" customFormat="1" ht="12.75" customHeight="1" outlineLevel="1" x14ac:dyDescent="0.25">
      <c r="A275" s="315" t="s">
        <v>229</v>
      </c>
      <c r="B275" s="316"/>
      <c r="C275" s="316"/>
      <c r="D275" s="316"/>
      <c r="E275" s="316"/>
      <c r="F275" s="316"/>
      <c r="G275" s="316"/>
      <c r="H275" s="316"/>
      <c r="I275" s="316"/>
      <c r="J275" s="317"/>
      <c r="K275" s="275">
        <f>K274+K238</f>
        <v>1061802401</v>
      </c>
      <c r="L275" s="275">
        <f>L274+L238</f>
        <v>541352401</v>
      </c>
      <c r="M275" s="213"/>
    </row>
    <row r="276" spans="1:15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5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5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5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5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5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5" s="1" customFormat="1" ht="12.75" customHeight="1" outlineLevel="1" x14ac:dyDescent="0.25">
      <c r="A282" s="322" t="s">
        <v>121</v>
      </c>
      <c r="B282" s="324"/>
      <c r="C282" s="324"/>
      <c r="D282" s="324"/>
      <c r="E282" s="324"/>
      <c r="F282" s="324"/>
      <c r="G282" s="324"/>
      <c r="H282" s="324"/>
      <c r="I282" s="324"/>
      <c r="J282" s="325"/>
      <c r="K282" s="255">
        <f>K277+K279+K281</f>
        <v>38434250</v>
      </c>
      <c r="L282" s="255">
        <f>L277+L279+L281</f>
        <v>38434250</v>
      </c>
      <c r="M282" s="165"/>
      <c r="O282" s="345"/>
    </row>
    <row r="283" spans="1:15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5" s="1" customFormat="1" ht="12.75" customHeight="1" outlineLevel="1" x14ac:dyDescent="0.25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8">IF(L284=0,0,K284/L284)</f>
        <v>2.9527027027027026</v>
      </c>
    </row>
    <row r="285" spans="1:15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8"/>
        <v>3.21</v>
      </c>
    </row>
    <row r="286" spans="1:15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8"/>
        <v>0</v>
      </c>
    </row>
    <row r="287" spans="1:15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8"/>
        <v>13</v>
      </c>
    </row>
    <row r="288" spans="1:15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8"/>
        <v>2.3933333333333335</v>
      </c>
    </row>
    <row r="289" spans="1:15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8"/>
        <v>1.281855421686747</v>
      </c>
    </row>
    <row r="290" spans="1:15" s="1" customFormat="1" ht="12.75" customHeight="1" outlineLevel="1" x14ac:dyDescent="0.25">
      <c r="A290" s="322" t="s">
        <v>121</v>
      </c>
      <c r="B290" s="324"/>
      <c r="C290" s="324"/>
      <c r="D290" s="324"/>
      <c r="E290" s="324"/>
      <c r="F290" s="324"/>
      <c r="G290" s="324"/>
      <c r="H290" s="324"/>
      <c r="I290" s="324"/>
      <c r="J290" s="325"/>
      <c r="K290" s="255">
        <f>SUM(K283:K289)</f>
        <v>17994700</v>
      </c>
      <c r="L290" s="255">
        <f>SUM(L283:L289)</f>
        <v>7184000</v>
      </c>
      <c r="M290" s="165"/>
      <c r="O290" s="345"/>
    </row>
    <row r="291" spans="1:15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5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5" ht="12" customHeight="1" x14ac:dyDescent="0.25">
      <c r="A293" s="330" t="s">
        <v>121</v>
      </c>
      <c r="B293" s="319"/>
      <c r="C293" s="319"/>
      <c r="D293" s="319"/>
      <c r="E293" s="319"/>
      <c r="F293" s="319"/>
      <c r="G293" s="319"/>
      <c r="H293" s="319"/>
      <c r="I293" s="319"/>
      <c r="J293" s="331"/>
      <c r="K293" s="254">
        <f>SUM(K291:K292)</f>
        <v>19454494</v>
      </c>
      <c r="L293" s="254">
        <f>SUM(L291:L292)</f>
        <v>19454494</v>
      </c>
      <c r="M293" s="213"/>
    </row>
    <row r="294" spans="1:15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49">IF(L294=0,0,K294/L294)</f>
        <v>0</v>
      </c>
    </row>
    <row r="295" spans="1:15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49"/>
        <v>17.75</v>
      </c>
    </row>
    <row r="296" spans="1:15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5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5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5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5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5" s="1" customFormat="1" ht="12.75" customHeight="1" outlineLevel="1" x14ac:dyDescent="0.25">
      <c r="A301" s="318" t="s">
        <v>121</v>
      </c>
      <c r="B301" s="319"/>
      <c r="C301" s="320"/>
      <c r="D301" s="320"/>
      <c r="E301" s="320"/>
      <c r="F301" s="320"/>
      <c r="G301" s="320"/>
      <c r="H301" s="320"/>
      <c r="I301" s="320"/>
      <c r="J301" s="321"/>
      <c r="K301" s="190">
        <f>SUM(K294:K300)</f>
        <v>48350400</v>
      </c>
      <c r="L301" s="190">
        <f>SUM(L294:L300)</f>
        <v>24000000</v>
      </c>
      <c r="M301" s="193"/>
    </row>
    <row r="302" spans="1:15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5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0">IF(L303=0,0,K303/L303)</f>
        <v>6.0545454545454547</v>
      </c>
    </row>
    <row r="304" spans="1:15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0"/>
        <v>9.0259090909090904</v>
      </c>
    </row>
    <row r="305" spans="1:15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0"/>
        <v>1.2663636363636364</v>
      </c>
    </row>
    <row r="306" spans="1:15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0"/>
        <v>1.2916666666666667</v>
      </c>
    </row>
    <row r="307" spans="1:15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0"/>
        <v>2.0150000000000001</v>
      </c>
    </row>
    <row r="308" spans="1:15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0"/>
        <v>2.5421081081081081</v>
      </c>
    </row>
    <row r="309" spans="1:15" ht="10.5" x14ac:dyDescent="0.25">
      <c r="A309" s="322" t="s">
        <v>121</v>
      </c>
      <c r="B309" s="324"/>
      <c r="C309" s="324"/>
      <c r="D309" s="324"/>
      <c r="E309" s="324"/>
      <c r="F309" s="324"/>
      <c r="G309" s="324"/>
      <c r="H309" s="324"/>
      <c r="I309" s="324"/>
      <c r="J309" s="325"/>
      <c r="K309" s="255">
        <f>SUM(K302:K308)</f>
        <v>27706400</v>
      </c>
      <c r="L309" s="255">
        <f>SUM(L302:L308)</f>
        <v>10000000</v>
      </c>
      <c r="M309" s="165"/>
      <c r="O309" s="38"/>
    </row>
    <row r="310" spans="1:15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1">IF(L310=0,0,K310/L310)</f>
        <v>3.4169999999999998</v>
      </c>
    </row>
    <row r="311" spans="1:15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1"/>
        <v>10.33</v>
      </c>
    </row>
    <row r="312" spans="1:15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1"/>
        <v>2.7288309859154931</v>
      </c>
    </row>
    <row r="313" spans="1:15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1"/>
        <v>1.4614368932038835</v>
      </c>
    </row>
    <row r="314" spans="1:15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1"/>
        <v>2.8352857142857144</v>
      </c>
    </row>
    <row r="315" spans="1:15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1"/>
        <v>9.9291999999999998</v>
      </c>
    </row>
    <row r="316" spans="1:15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1"/>
        <v>4.0260869565217394</v>
      </c>
    </row>
    <row r="317" spans="1:15" s="1" customFormat="1" ht="12.75" customHeight="1" outlineLevel="1" x14ac:dyDescent="0.25">
      <c r="A317" s="318" t="s">
        <v>121</v>
      </c>
      <c r="B317" s="319"/>
      <c r="C317" s="320"/>
      <c r="D317" s="320"/>
      <c r="E317" s="320"/>
      <c r="F317" s="320"/>
      <c r="G317" s="320"/>
      <c r="H317" s="320"/>
      <c r="I317" s="320"/>
      <c r="J317" s="321"/>
      <c r="K317" s="190">
        <f>SUM(K310:K316)</f>
        <v>57190200</v>
      </c>
      <c r="L317" s="190">
        <f>SUM(L310:L316)</f>
        <v>22000000</v>
      </c>
      <c r="M317" s="193"/>
    </row>
    <row r="318" spans="1:15" ht="10.5" x14ac:dyDescent="0.25">
      <c r="A318" s="326" t="s">
        <v>235</v>
      </c>
      <c r="B318" s="327"/>
      <c r="C318" s="327"/>
      <c r="D318" s="327"/>
      <c r="E318" s="327"/>
      <c r="F318" s="327"/>
      <c r="G318" s="327"/>
      <c r="H318" s="327"/>
      <c r="I318" s="327"/>
      <c r="J318" s="328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5" ht="10.5" x14ac:dyDescent="0.25">
      <c r="A319" s="326" t="s">
        <v>243</v>
      </c>
      <c r="B319" s="327"/>
      <c r="C319" s="327"/>
      <c r="D319" s="327"/>
      <c r="E319" s="327"/>
      <c r="F319" s="327"/>
      <c r="G319" s="327"/>
      <c r="H319" s="327"/>
      <c r="I319" s="327"/>
      <c r="J319" s="328"/>
      <c r="K319" s="173">
        <f>K318+K275</f>
        <v>1270932845</v>
      </c>
      <c r="L319" s="173">
        <f>L318+L275</f>
        <v>662425145</v>
      </c>
      <c r="M319" s="165"/>
    </row>
    <row r="320" spans="1:15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5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2">IF(L321=0,0,K321/L321)</f>
        <v>3.7559999999999998</v>
      </c>
    </row>
    <row r="322" spans="1:15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2"/>
        <v>3.0361904761904763</v>
      </c>
    </row>
    <row r="323" spans="1:15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2"/>
        <v>1.1823076923076923</v>
      </c>
    </row>
    <row r="324" spans="1:15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2"/>
        <v>3.2747999999999999</v>
      </c>
    </row>
    <row r="325" spans="1:15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2"/>
        <v>1.2330769230769232</v>
      </c>
    </row>
    <row r="326" spans="1:15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2"/>
        <v>5.0505714285714287</v>
      </c>
    </row>
    <row r="327" spans="1:15" ht="10.5" x14ac:dyDescent="0.25">
      <c r="A327" s="322" t="s">
        <v>121</v>
      </c>
      <c r="B327" s="324"/>
      <c r="C327" s="324"/>
      <c r="D327" s="324"/>
      <c r="E327" s="324"/>
      <c r="F327" s="324"/>
      <c r="G327" s="324"/>
      <c r="H327" s="324"/>
      <c r="I327" s="324"/>
      <c r="J327" s="325"/>
      <c r="K327" s="255">
        <f>SUM(K320:K326)</f>
        <v>24687600</v>
      </c>
      <c r="L327" s="255">
        <f>SUM(L320:L326)</f>
        <v>8000000</v>
      </c>
      <c r="M327" s="165"/>
      <c r="O327" s="38"/>
    </row>
    <row r="328" spans="1:15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3">IF(L328=0,0,K328/L328)</f>
        <v>0</v>
      </c>
    </row>
    <row r="329" spans="1:15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3"/>
        <v>2.4184999999999999</v>
      </c>
    </row>
    <row r="330" spans="1:15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3"/>
        <v>2.7606493506493508</v>
      </c>
    </row>
    <row r="331" spans="1:15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3"/>
        <v>1.8872727272727272</v>
      </c>
    </row>
    <row r="332" spans="1:15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3"/>
        <v>3.4838685446009388</v>
      </c>
    </row>
    <row r="333" spans="1:15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3"/>
        <v>2.1267307692307691</v>
      </c>
    </row>
    <row r="334" spans="1:15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3"/>
        <v>1.9625945945945946</v>
      </c>
    </row>
    <row r="335" spans="1:15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3"/>
        <v>1.4678666666666667</v>
      </c>
    </row>
    <row r="336" spans="1:15" s="1" customFormat="1" ht="12.75" customHeight="1" outlineLevel="1" x14ac:dyDescent="0.25">
      <c r="A336" s="318" t="s">
        <v>121</v>
      </c>
      <c r="B336" s="319"/>
      <c r="C336" s="320"/>
      <c r="D336" s="320"/>
      <c r="E336" s="320"/>
      <c r="F336" s="320"/>
      <c r="G336" s="320"/>
      <c r="H336" s="320"/>
      <c r="I336" s="320"/>
      <c r="J336" s="321"/>
      <c r="K336" s="190">
        <f>SUM(K328:K335)</f>
        <v>66993800</v>
      </c>
      <c r="L336" s="190">
        <f>SUM(L328:L335)</f>
        <v>23000000</v>
      </c>
      <c r="M336" s="193"/>
    </row>
    <row r="337" spans="1:15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4">K337</f>
        <v>600000</v>
      </c>
      <c r="M337" s="279">
        <f t="shared" ref="M337" si="55">IF(L337=0,0,K337/L337)</f>
        <v>1</v>
      </c>
    </row>
    <row r="338" spans="1:15" ht="10.5" x14ac:dyDescent="0.25">
      <c r="A338" s="322" t="s">
        <v>121</v>
      </c>
      <c r="B338" s="324"/>
      <c r="C338" s="324"/>
      <c r="D338" s="324"/>
      <c r="E338" s="324"/>
      <c r="F338" s="324"/>
      <c r="G338" s="324"/>
      <c r="H338" s="324"/>
      <c r="I338" s="324"/>
      <c r="J338" s="325"/>
      <c r="K338" s="255">
        <f>K337</f>
        <v>600000</v>
      </c>
      <c r="L338" s="255">
        <f>L337</f>
        <v>600000</v>
      </c>
      <c r="M338" s="165"/>
      <c r="O338" s="38"/>
    </row>
    <row r="339" spans="1:15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5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6">IF(L340=0,0,K340/L340)</f>
        <v>6.290909090909091</v>
      </c>
    </row>
    <row r="341" spans="1:15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6"/>
        <v>5.0140000000000002</v>
      </c>
    </row>
    <row r="342" spans="1:15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6"/>
        <v>1.0766037735849057</v>
      </c>
    </row>
    <row r="343" spans="1:15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6"/>
        <v>1.2363333333333333</v>
      </c>
    </row>
    <row r="344" spans="1:15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6"/>
        <v>1.0666666666666667</v>
      </c>
    </row>
    <row r="345" spans="1:15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6"/>
        <v>1.5961538461538463</v>
      </c>
    </row>
    <row r="346" spans="1:15" ht="10.5" x14ac:dyDescent="0.25">
      <c r="A346" s="322" t="s">
        <v>121</v>
      </c>
      <c r="B346" s="324"/>
      <c r="C346" s="324"/>
      <c r="D346" s="324"/>
      <c r="E346" s="324"/>
      <c r="F346" s="324"/>
      <c r="G346" s="324"/>
      <c r="H346" s="324"/>
      <c r="I346" s="324"/>
      <c r="J346" s="325"/>
      <c r="K346" s="255">
        <f>SUM(K339:K345)</f>
        <v>17968200</v>
      </c>
      <c r="L346" s="255">
        <f>SUM(L339:L345)</f>
        <v>8000000</v>
      </c>
      <c r="M346" s="165"/>
      <c r="O346" s="38"/>
    </row>
    <row r="347" spans="1:15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7">IF(L347=0,0,K347/L347)</f>
        <v>0</v>
      </c>
    </row>
    <row r="348" spans="1:15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7"/>
        <v>4.7166666666666668</v>
      </c>
    </row>
    <row r="349" spans="1:15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7"/>
        <v>4.5989727272727272</v>
      </c>
    </row>
    <row r="350" spans="1:15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7"/>
        <v>2.6168376068376067</v>
      </c>
    </row>
    <row r="351" spans="1:15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7"/>
        <v>8.3040000000000003</v>
      </c>
    </row>
    <row r="352" spans="1:15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7"/>
        <v>2.6986086956521738</v>
      </c>
    </row>
    <row r="353" spans="1:15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7"/>
        <v>19.9575</v>
      </c>
    </row>
    <row r="354" spans="1:15" s="1" customFormat="1" ht="12.75" customHeight="1" outlineLevel="1" x14ac:dyDescent="0.25">
      <c r="A354" s="318" t="s">
        <v>121</v>
      </c>
      <c r="B354" s="319"/>
      <c r="C354" s="320"/>
      <c r="D354" s="320"/>
      <c r="E354" s="320"/>
      <c r="F354" s="320"/>
      <c r="G354" s="320"/>
      <c r="H354" s="320"/>
      <c r="I354" s="320"/>
      <c r="J354" s="321"/>
      <c r="K354" s="190">
        <f>SUM(K347:K353)</f>
        <v>104074400</v>
      </c>
      <c r="L354" s="190">
        <f>SUM(L347:L353)</f>
        <v>27000000</v>
      </c>
      <c r="M354" s="193"/>
    </row>
    <row r="355" spans="1:15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8">K355</f>
        <v>3000000</v>
      </c>
      <c r="M355" s="231">
        <f t="shared" ref="M355" si="59">IF(L355=0,0,K355/L355)</f>
        <v>1</v>
      </c>
    </row>
    <row r="356" spans="1:15" ht="10.5" x14ac:dyDescent="0.25">
      <c r="A356" s="318" t="s">
        <v>121</v>
      </c>
      <c r="B356" s="320"/>
      <c r="C356" s="320"/>
      <c r="D356" s="320"/>
      <c r="E356" s="320"/>
      <c r="F356" s="320"/>
      <c r="G356" s="320"/>
      <c r="H356" s="320"/>
      <c r="I356" s="320"/>
      <c r="J356" s="321"/>
      <c r="K356" s="275">
        <f>K355</f>
        <v>3000000</v>
      </c>
      <c r="L356" s="275">
        <f>L355</f>
        <v>3000000</v>
      </c>
      <c r="M356" s="213"/>
    </row>
    <row r="357" spans="1:15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5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0">IF(L358=0,0,K358/L358)</f>
        <v>32.479999999999997</v>
      </c>
    </row>
    <row r="359" spans="1:15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0"/>
        <v>3.4379411764705883</v>
      </c>
    </row>
    <row r="360" spans="1:15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0"/>
        <v>1.2858904109589042</v>
      </c>
    </row>
    <row r="361" spans="1:15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0"/>
        <v>3.4552941176470586</v>
      </c>
    </row>
    <row r="362" spans="1:15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0"/>
        <v>9.125</v>
      </c>
    </row>
    <row r="363" spans="1:15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0"/>
        <v>2.8146666666666667</v>
      </c>
    </row>
    <row r="364" spans="1:15" ht="10.5" x14ac:dyDescent="0.25">
      <c r="A364" s="322" t="s">
        <v>121</v>
      </c>
      <c r="B364" s="324"/>
      <c r="C364" s="324"/>
      <c r="D364" s="324"/>
      <c r="E364" s="324"/>
      <c r="F364" s="324"/>
      <c r="G364" s="324"/>
      <c r="H364" s="324"/>
      <c r="I364" s="324"/>
      <c r="J364" s="325"/>
      <c r="K364" s="255">
        <f>SUM(K357:K363)</f>
        <v>23887500</v>
      </c>
      <c r="L364" s="255">
        <f>SUM(L357:L363)</f>
        <v>8000000</v>
      </c>
      <c r="M364" s="165"/>
      <c r="O364" s="38"/>
    </row>
    <row r="365" spans="1:15" ht="10.5" x14ac:dyDescent="0.25">
      <c r="A365" s="326" t="s">
        <v>246</v>
      </c>
      <c r="B365" s="327"/>
      <c r="C365" s="327"/>
      <c r="D365" s="327"/>
      <c r="E365" s="327"/>
      <c r="F365" s="327"/>
      <c r="G365" s="327"/>
      <c r="H365" s="327"/>
      <c r="I365" s="327"/>
      <c r="J365" s="328"/>
      <c r="K365" s="173">
        <f>K327+K336+K338+K346+K354+K356+K364</f>
        <v>241211500</v>
      </c>
      <c r="L365" s="173">
        <f>L327+L336+L338+L346+L354+L356+L364</f>
        <v>77600000</v>
      </c>
      <c r="M365" s="105"/>
    </row>
    <row r="366" spans="1:15" ht="10.5" x14ac:dyDescent="0.25">
      <c r="A366" s="326" t="s">
        <v>253</v>
      </c>
      <c r="B366" s="327"/>
      <c r="C366" s="327"/>
      <c r="D366" s="327"/>
      <c r="E366" s="327"/>
      <c r="F366" s="327"/>
      <c r="G366" s="327"/>
      <c r="H366" s="327"/>
      <c r="I366" s="327"/>
      <c r="J366" s="328"/>
      <c r="K366" s="173">
        <f>K365+K319</f>
        <v>1512144345</v>
      </c>
      <c r="L366" s="173">
        <f>L365+L319</f>
        <v>740025145</v>
      </c>
      <c r="M366" s="165"/>
    </row>
    <row r="367" spans="1:15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1">IF(L367=0,0,K367/L367)</f>
        <v>0</v>
      </c>
    </row>
    <row r="368" spans="1:15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1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1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1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1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1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1"/>
        <v>2.0980689655172413</v>
      </c>
    </row>
    <row r="374" spans="1:13" s="1" customFormat="1" ht="12.75" customHeight="1" outlineLevel="1" x14ac:dyDescent="0.25">
      <c r="A374" s="318" t="s">
        <v>121</v>
      </c>
      <c r="B374" s="319"/>
      <c r="C374" s="320"/>
      <c r="D374" s="320"/>
      <c r="E374" s="320"/>
      <c r="F374" s="320"/>
      <c r="G374" s="320"/>
      <c r="H374" s="320"/>
      <c r="I374" s="320"/>
      <c r="J374" s="321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2">K375</f>
        <v>USD1.150.000.000</v>
      </c>
      <c r="M375" s="300"/>
    </row>
    <row r="376" spans="1:13" s="295" customFormat="1" ht="10.5" x14ac:dyDescent="0.25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2"/>
        <v>17762900</v>
      </c>
      <c r="M376" s="303"/>
    </row>
    <row r="377" spans="1:13" s="295" customFormat="1" ht="10.5" x14ac:dyDescent="0.25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2"/>
        <v>USD650.000.000</v>
      </c>
      <c r="M377" s="303"/>
    </row>
    <row r="378" spans="1:13" s="295" customFormat="1" ht="10.5" x14ac:dyDescent="0.25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2"/>
        <v>10039900</v>
      </c>
      <c r="M378" s="303"/>
    </row>
    <row r="379" spans="1:13" s="295" customFormat="1" ht="10.5" x14ac:dyDescent="0.25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2"/>
        <v>EUR750.000.000</v>
      </c>
      <c r="M379" s="303"/>
    </row>
    <row r="380" spans="1:13" s="295" customFormat="1" ht="10.5" x14ac:dyDescent="0.25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2"/>
        <v>12811875</v>
      </c>
      <c r="M380" s="308"/>
    </row>
    <row r="381" spans="1:13" s="1" customFormat="1" ht="12.75" customHeight="1" outlineLevel="1" x14ac:dyDescent="0.25">
      <c r="A381" s="318" t="s">
        <v>121</v>
      </c>
      <c r="B381" s="319"/>
      <c r="C381" s="320"/>
      <c r="D381" s="320"/>
      <c r="E381" s="320"/>
      <c r="F381" s="320"/>
      <c r="G381" s="320"/>
      <c r="H381" s="320"/>
      <c r="I381" s="320"/>
      <c r="J381" s="321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5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5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3">IF(L383=0,0,K383/L383)</f>
        <v>2.8678571428571429</v>
      </c>
    </row>
    <row r="384" spans="1:13" s="1" customFormat="1" ht="12.75" customHeight="1" outlineLevel="1" x14ac:dyDescent="0.25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3"/>
        <v>5.1775000000000002</v>
      </c>
    </row>
    <row r="385" spans="1:15" s="1" customFormat="1" ht="12.75" customHeight="1" outlineLevel="1" x14ac:dyDescent="0.25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3"/>
        <v>1.9608695652173913</v>
      </c>
    </row>
    <row r="386" spans="1:15" s="1" customFormat="1" ht="12.75" customHeight="1" outlineLevel="1" x14ac:dyDescent="0.25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3"/>
        <v>1.1492592592592592</v>
      </c>
    </row>
    <row r="387" spans="1:15" s="1" customFormat="1" ht="12.75" customHeight="1" outlineLevel="1" x14ac:dyDescent="0.25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3"/>
        <v>1.3759999999999999</v>
      </c>
    </row>
    <row r="388" spans="1:15" s="1" customFormat="1" ht="12.75" customHeight="1" outlineLevel="1" x14ac:dyDescent="0.25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3"/>
        <v>2.0118749999999999</v>
      </c>
    </row>
    <row r="389" spans="1:15" s="1" customFormat="1" ht="12.75" customHeight="1" outlineLevel="1" x14ac:dyDescent="0.25">
      <c r="A389" s="322" t="s">
        <v>121</v>
      </c>
      <c r="B389" s="324"/>
      <c r="C389" s="324"/>
      <c r="D389" s="324"/>
      <c r="E389" s="324"/>
      <c r="F389" s="324"/>
      <c r="G389" s="324"/>
      <c r="H389" s="324"/>
      <c r="I389" s="324"/>
      <c r="J389" s="325"/>
      <c r="K389" s="255">
        <f>SUM(K382:K388)</f>
        <v>21272000</v>
      </c>
      <c r="L389" s="255">
        <f>SUM(L382:L388)</f>
        <v>8000000</v>
      </c>
      <c r="M389" s="165"/>
      <c r="O389" s="345"/>
    </row>
    <row r="390" spans="1:15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4">IF(L390=0,0,K390/L390)</f>
        <v>0</v>
      </c>
    </row>
    <row r="391" spans="1:15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4"/>
        <v>0</v>
      </c>
    </row>
    <row r="392" spans="1:15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4"/>
        <v>2.1799319727891158</v>
      </c>
    </row>
    <row r="393" spans="1:15" ht="12.75" customHeight="1" outlineLevel="1" x14ac:dyDescent="0.25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4"/>
        <v>3.5160402684563756</v>
      </c>
    </row>
    <row r="394" spans="1:15" ht="12.75" customHeight="1" outlineLevel="1" x14ac:dyDescent="0.25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4"/>
        <v>2.3127659574468087</v>
      </c>
    </row>
    <row r="395" spans="1:15" ht="12.75" customHeight="1" outlineLevel="1" x14ac:dyDescent="0.25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4"/>
        <v>2.2121304347826087</v>
      </c>
    </row>
    <row r="396" spans="1:15" ht="12.75" customHeight="1" outlineLevel="1" x14ac:dyDescent="0.25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4"/>
        <v>1.2310980392156863</v>
      </c>
    </row>
    <row r="397" spans="1:15" s="1" customFormat="1" ht="12.75" customHeight="1" outlineLevel="1" x14ac:dyDescent="0.25">
      <c r="A397" s="318" t="s">
        <v>121</v>
      </c>
      <c r="B397" s="319"/>
      <c r="C397" s="320"/>
      <c r="D397" s="320"/>
      <c r="E397" s="320"/>
      <c r="F397" s="320"/>
      <c r="G397" s="320"/>
      <c r="H397" s="320"/>
      <c r="I397" s="320"/>
      <c r="J397" s="321"/>
      <c r="K397" s="190">
        <f>SUM(K390:K396)</f>
        <v>63704200</v>
      </c>
      <c r="L397" s="190">
        <f>SUM(L390:L396)</f>
        <v>22000000</v>
      </c>
      <c r="M397" s="193"/>
    </row>
    <row r="398" spans="1:15" s="1" customFormat="1" ht="12.75" customHeight="1" outlineLevel="1" x14ac:dyDescent="0.25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5">IF(L398=0,0,K398/L398)</f>
        <v>1</v>
      </c>
    </row>
    <row r="399" spans="1:15" s="1" customFormat="1" ht="12.75" customHeight="1" outlineLevel="1" x14ac:dyDescent="0.25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5"/>
        <v>1</v>
      </c>
    </row>
    <row r="400" spans="1:15" s="1" customFormat="1" ht="12.75" customHeight="1" outlineLevel="1" x14ac:dyDescent="0.25">
      <c r="A400" s="322" t="s">
        <v>121</v>
      </c>
      <c r="B400" s="323"/>
      <c r="C400" s="324"/>
      <c r="D400" s="324"/>
      <c r="E400" s="324"/>
      <c r="F400" s="324"/>
      <c r="G400" s="324"/>
      <c r="H400" s="324"/>
      <c r="I400" s="324"/>
      <c r="J400" s="325"/>
      <c r="K400" s="176">
        <f>SUM(K398:K399)</f>
        <v>24224410</v>
      </c>
      <c r="L400" s="176">
        <f>SUM(L398:L399)</f>
        <v>24224410</v>
      </c>
      <c r="M400" s="272"/>
      <c r="O400" s="345"/>
    </row>
    <row r="401" spans="1:15" s="1" customFormat="1" ht="12.75" customHeight="1" outlineLevel="1" x14ac:dyDescent="0.25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5" s="1" customFormat="1" ht="12.75" customHeight="1" outlineLevel="1" x14ac:dyDescent="0.25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5" s="1" customFormat="1" ht="12.75" customHeight="1" outlineLevel="1" x14ac:dyDescent="0.25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6">IF(L403=0,0,K403/L403)</f>
        <v>6.8120689655172413</v>
      </c>
    </row>
    <row r="404" spans="1:15" s="1" customFormat="1" ht="12.75" customHeight="1" outlineLevel="1" x14ac:dyDescent="0.25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6"/>
        <v>2.4754545454545456</v>
      </c>
    </row>
    <row r="405" spans="1:15" s="1" customFormat="1" ht="12.75" customHeight="1" outlineLevel="1" x14ac:dyDescent="0.25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6"/>
        <v>1.3121428571428571</v>
      </c>
    </row>
    <row r="406" spans="1:15" s="1" customFormat="1" ht="12.75" customHeight="1" outlineLevel="1" x14ac:dyDescent="0.25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6"/>
        <v>1.6938461538461538</v>
      </c>
    </row>
    <row r="407" spans="1:15" s="1" customFormat="1" ht="12.75" customHeight="1" outlineLevel="1" x14ac:dyDescent="0.25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6"/>
        <v>1.3990352941176472</v>
      </c>
    </row>
    <row r="408" spans="1:15" s="1" customFormat="1" ht="12.75" customHeight="1" outlineLevel="1" x14ac:dyDescent="0.25">
      <c r="A408" s="322" t="s">
        <v>121</v>
      </c>
      <c r="B408" s="324"/>
      <c r="C408" s="324"/>
      <c r="D408" s="324"/>
      <c r="E408" s="324"/>
      <c r="F408" s="324"/>
      <c r="G408" s="324"/>
      <c r="H408" s="324"/>
      <c r="I408" s="324"/>
      <c r="J408" s="325"/>
      <c r="K408" s="255">
        <f>SUM(K401:K407)</f>
        <v>32338400</v>
      </c>
      <c r="L408" s="255">
        <f>SUM(L401:L407)</f>
        <v>10000000</v>
      </c>
      <c r="M408" s="165"/>
      <c r="O408" s="345"/>
    </row>
    <row r="409" spans="1:15" ht="10.5" x14ac:dyDescent="0.25">
      <c r="A409" s="326" t="s">
        <v>254</v>
      </c>
      <c r="B409" s="327"/>
      <c r="C409" s="327"/>
      <c r="D409" s="327"/>
      <c r="E409" s="327"/>
      <c r="F409" s="327"/>
      <c r="G409" s="327"/>
      <c r="H409" s="327"/>
      <c r="I409" s="327"/>
      <c r="J409" s="328"/>
      <c r="K409" s="173">
        <f>K374+K381+K389+K397+K400+K408</f>
        <v>227639085</v>
      </c>
      <c r="L409" s="173">
        <f>L374+L381+L389+L397+L400+L408</f>
        <v>126839085</v>
      </c>
      <c r="M409" s="105"/>
    </row>
    <row r="410" spans="1:15" ht="10.5" x14ac:dyDescent="0.25">
      <c r="A410" s="326" t="s">
        <v>264</v>
      </c>
      <c r="B410" s="327"/>
      <c r="C410" s="327"/>
      <c r="D410" s="327"/>
      <c r="E410" s="327"/>
      <c r="F410" s="327"/>
      <c r="G410" s="327"/>
      <c r="H410" s="327"/>
      <c r="I410" s="327"/>
      <c r="J410" s="328"/>
      <c r="K410" s="173">
        <f>K409+K366</f>
        <v>1739783430</v>
      </c>
      <c r="L410" s="173">
        <f>L409+L366</f>
        <v>866864230</v>
      </c>
      <c r="M410" s="165"/>
    </row>
    <row r="411" spans="1:15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7">IF(L411=0,0,K411/L411)</f>
        <v>0</v>
      </c>
    </row>
    <row r="412" spans="1:15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7"/>
        <v>2.9449999999999998</v>
      </c>
    </row>
    <row r="413" spans="1:15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7"/>
        <v>1.6430232558139535</v>
      </c>
    </row>
    <row r="414" spans="1:15" ht="12.75" customHeight="1" outlineLevel="1" x14ac:dyDescent="0.25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7"/>
        <v>2.0347482993197277</v>
      </c>
    </row>
    <row r="415" spans="1:15" ht="12.75" customHeight="1" outlineLevel="1" x14ac:dyDescent="0.25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7"/>
        <v>1.1758536585365853</v>
      </c>
    </row>
    <row r="416" spans="1:15" ht="12.75" customHeight="1" outlineLevel="1" x14ac:dyDescent="0.25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7"/>
        <v>5.0163076923076924</v>
      </c>
    </row>
    <row r="417" spans="1:15" ht="12.75" customHeight="1" outlineLevel="1" x14ac:dyDescent="0.25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7"/>
        <v>1.2111538461538462</v>
      </c>
    </row>
    <row r="418" spans="1:15" s="1" customFormat="1" ht="12.75" customHeight="1" outlineLevel="1" x14ac:dyDescent="0.25">
      <c r="A418" s="318" t="s">
        <v>121</v>
      </c>
      <c r="B418" s="319"/>
      <c r="C418" s="320"/>
      <c r="D418" s="320"/>
      <c r="E418" s="320"/>
      <c r="F418" s="320"/>
      <c r="G418" s="320"/>
      <c r="H418" s="320"/>
      <c r="I418" s="320"/>
      <c r="J418" s="321"/>
      <c r="K418" s="190">
        <f>SUM(K411:K417)</f>
        <v>46649500</v>
      </c>
      <c r="L418" s="190">
        <f>SUM(L411:L417)</f>
        <v>24000000</v>
      </c>
      <c r="M418" s="193"/>
    </row>
    <row r="419" spans="1:15" s="1" customFormat="1" ht="12.75" customHeight="1" outlineLevel="1" x14ac:dyDescent="0.25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8">K419</f>
        <v>3000000</v>
      </c>
      <c r="M419" s="279">
        <f t="shared" ref="M419" si="69">IF(L419=0,0,K419/L419)</f>
        <v>1</v>
      </c>
    </row>
    <row r="420" spans="1:15" s="1" customFormat="1" ht="12.75" customHeight="1" outlineLevel="1" x14ac:dyDescent="0.25">
      <c r="A420" s="329" t="s">
        <v>121</v>
      </c>
      <c r="B420" s="323"/>
      <c r="C420" s="324"/>
      <c r="D420" s="324"/>
      <c r="E420" s="324"/>
      <c r="F420" s="324"/>
      <c r="G420" s="324"/>
      <c r="H420" s="324"/>
      <c r="I420" s="324"/>
      <c r="J420" s="325"/>
      <c r="K420" s="176">
        <f>K419</f>
        <v>3000000</v>
      </c>
      <c r="L420" s="176">
        <f>L419</f>
        <v>3000000</v>
      </c>
      <c r="M420" s="272"/>
      <c r="O420" s="345"/>
    </row>
    <row r="421" spans="1:15" s="1" customFormat="1" ht="12.75" customHeight="1" outlineLevel="1" x14ac:dyDescent="0.25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5" s="1" customFormat="1" ht="12.75" customHeight="1" outlineLevel="1" x14ac:dyDescent="0.25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0">IF(L422=0,0,K422/L422)</f>
        <v>1.5589285714285714</v>
      </c>
    </row>
    <row r="423" spans="1:15" s="1" customFormat="1" ht="12.75" customHeight="1" outlineLevel="1" x14ac:dyDescent="0.25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0"/>
        <v>1.1465714285714286</v>
      </c>
    </row>
    <row r="424" spans="1:15" s="1" customFormat="1" ht="12.75" customHeight="1" outlineLevel="1" x14ac:dyDescent="0.25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0"/>
        <v>3.0186666666666668</v>
      </c>
    </row>
    <row r="425" spans="1:15" s="1" customFormat="1" ht="12.75" customHeight="1" outlineLevel="1" x14ac:dyDescent="0.25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0"/>
        <v>2.6</v>
      </c>
    </row>
    <row r="426" spans="1:15" s="1" customFormat="1" ht="12.75" customHeight="1" outlineLevel="1" x14ac:dyDescent="0.25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0"/>
        <v>1.714</v>
      </c>
    </row>
    <row r="427" spans="1:15" s="1" customFormat="1" ht="12.75" customHeight="1" outlineLevel="1" x14ac:dyDescent="0.25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0"/>
        <v>2.1966666666666668</v>
      </c>
    </row>
    <row r="428" spans="1:15" s="1" customFormat="1" ht="12.75" customHeight="1" outlineLevel="1" x14ac:dyDescent="0.25">
      <c r="A428" s="322" t="s">
        <v>121</v>
      </c>
      <c r="B428" s="324"/>
      <c r="C428" s="324"/>
      <c r="D428" s="324"/>
      <c r="E428" s="324"/>
      <c r="F428" s="324"/>
      <c r="G428" s="324"/>
      <c r="H428" s="324"/>
      <c r="I428" s="324"/>
      <c r="J428" s="325"/>
      <c r="K428" s="255">
        <f>SUM(K421:K427)</f>
        <v>14846400</v>
      </c>
      <c r="L428" s="255">
        <f>SUM(L421:L427)</f>
        <v>7750000</v>
      </c>
      <c r="M428" s="165"/>
      <c r="O428" s="345"/>
    </row>
    <row r="429" spans="1:15" s="1" customFormat="1" ht="12.75" customHeight="1" outlineLevel="1" x14ac:dyDescent="0.25">
      <c r="A429" s="259">
        <v>45579</v>
      </c>
      <c r="B429" s="273">
        <v>45581</v>
      </c>
      <c r="C429" s="261" t="s">
        <v>155</v>
      </c>
      <c r="D429" s="172" t="s">
        <v>289</v>
      </c>
      <c r="E429" s="158">
        <v>46305</v>
      </c>
      <c r="F429" s="166">
        <v>6.5000000000000002E-2</v>
      </c>
      <c r="G429" s="166"/>
      <c r="H429" s="166"/>
      <c r="I429" s="178"/>
      <c r="J429" s="180"/>
      <c r="K429" s="257">
        <v>147373</v>
      </c>
      <c r="L429" s="257">
        <v>147373</v>
      </c>
      <c r="M429" s="271">
        <f t="shared" ref="M429" si="71">IF(L429=0,0,K429/L429)</f>
        <v>1</v>
      </c>
    </row>
    <row r="430" spans="1:15" s="1" customFormat="1" ht="12.75" customHeight="1" outlineLevel="1" x14ac:dyDescent="0.25">
      <c r="A430" s="322" t="s">
        <v>121</v>
      </c>
      <c r="B430" s="323"/>
      <c r="C430" s="324"/>
      <c r="D430" s="324"/>
      <c r="E430" s="324"/>
      <c r="F430" s="324"/>
      <c r="G430" s="324"/>
      <c r="H430" s="324"/>
      <c r="I430" s="324"/>
      <c r="J430" s="325"/>
      <c r="K430" s="176">
        <f>K429</f>
        <v>147373</v>
      </c>
      <c r="L430" s="176">
        <f>L429</f>
        <v>147373</v>
      </c>
      <c r="M430" s="272"/>
      <c r="O430" s="345"/>
    </row>
    <row r="431" spans="1:15" ht="12" customHeight="1" outlineLevel="1" x14ac:dyDescent="0.2">
      <c r="A431" s="198">
        <v>45580</v>
      </c>
      <c r="B431" s="215">
        <v>45582</v>
      </c>
      <c r="C431" s="199" t="s">
        <v>136</v>
      </c>
      <c r="D431" s="184" t="s">
        <v>154</v>
      </c>
      <c r="E431" s="185">
        <v>45673</v>
      </c>
      <c r="F431" s="186" t="s">
        <v>128</v>
      </c>
      <c r="G431" s="202">
        <v>6.25E-2</v>
      </c>
      <c r="H431" s="202">
        <v>6.3E-2</v>
      </c>
      <c r="I431" s="194" t="s">
        <v>130</v>
      </c>
      <c r="J431" s="194" t="s">
        <v>130</v>
      </c>
      <c r="K431" s="216">
        <v>2105000</v>
      </c>
      <c r="L431" s="216">
        <v>0</v>
      </c>
      <c r="M431" s="188">
        <f t="shared" ref="M431:M437" si="72">IF(L431=0,0,K431/L431)</f>
        <v>0</v>
      </c>
    </row>
    <row r="432" spans="1:15" ht="12" customHeight="1" outlineLevel="1" x14ac:dyDescent="0.2">
      <c r="A432" s="198"/>
      <c r="B432" s="183"/>
      <c r="C432" s="199"/>
      <c r="D432" s="184" t="s">
        <v>267</v>
      </c>
      <c r="E432" s="185">
        <v>45932</v>
      </c>
      <c r="F432" s="186" t="s">
        <v>128</v>
      </c>
      <c r="G432" s="186">
        <v>6.0999999999999999E-2</v>
      </c>
      <c r="H432" s="287">
        <v>6.3E-2</v>
      </c>
      <c r="I432" s="288">
        <v>6.0999999999999999E-2</v>
      </c>
      <c r="J432" s="202">
        <v>6.0999999999999999E-2</v>
      </c>
      <c r="K432" s="289">
        <v>5018000</v>
      </c>
      <c r="L432" s="216">
        <v>2000000</v>
      </c>
      <c r="M432" s="188">
        <f t="shared" si="72"/>
        <v>2.5089999999999999</v>
      </c>
    </row>
    <row r="433" spans="1:15" ht="12.75" customHeight="1" outlineLevel="1" x14ac:dyDescent="0.2">
      <c r="A433" s="198"/>
      <c r="B433" s="185"/>
      <c r="C433" s="199"/>
      <c r="D433" s="184" t="s">
        <v>251</v>
      </c>
      <c r="E433" s="185">
        <v>47679</v>
      </c>
      <c r="F433" s="186">
        <v>6.5000000000000002E-2</v>
      </c>
      <c r="G433" s="186">
        <v>6.3799999999999996E-2</v>
      </c>
      <c r="H433" s="186">
        <v>6.5199999999999994E-2</v>
      </c>
      <c r="I433" s="187">
        <v>6.41988E-2</v>
      </c>
      <c r="J433" s="195">
        <v>6.4399999999999999E-2</v>
      </c>
      <c r="K433" s="216">
        <v>12083600</v>
      </c>
      <c r="L433" s="216">
        <v>7350000</v>
      </c>
      <c r="M433" s="188">
        <f t="shared" si="72"/>
        <v>1.6440272108843537</v>
      </c>
    </row>
    <row r="434" spans="1:15" ht="12.75" customHeight="1" outlineLevel="1" x14ac:dyDescent="0.25">
      <c r="A434" s="191"/>
      <c r="B434" s="189"/>
      <c r="C434" s="192"/>
      <c r="D434" s="184" t="s">
        <v>249</v>
      </c>
      <c r="E434" s="185">
        <v>49505</v>
      </c>
      <c r="F434" s="186">
        <v>6.7500000000000004E-2</v>
      </c>
      <c r="G434" s="186">
        <v>6.6699999999999995E-2</v>
      </c>
      <c r="H434" s="186">
        <v>6.8099999999999994E-2</v>
      </c>
      <c r="I434" s="196">
        <v>6.7098000000000005E-2</v>
      </c>
      <c r="J434" s="197">
        <v>6.7299999999999999E-2</v>
      </c>
      <c r="K434" s="216">
        <v>15212300</v>
      </c>
      <c r="L434" s="216">
        <v>11200000</v>
      </c>
      <c r="M434" s="188">
        <f t="shared" si="72"/>
        <v>1.3582410714285715</v>
      </c>
    </row>
    <row r="435" spans="1:15" ht="12.75" customHeight="1" outlineLevel="1" x14ac:dyDescent="0.25">
      <c r="A435" s="191"/>
      <c r="B435" s="189"/>
      <c r="C435" s="192"/>
      <c r="D435" s="184" t="s">
        <v>138</v>
      </c>
      <c r="E435" s="185">
        <v>50571</v>
      </c>
      <c r="F435" s="186">
        <v>7.1249999999999994E-2</v>
      </c>
      <c r="G435" s="186">
        <v>6.7500000000000004E-2</v>
      </c>
      <c r="H435" s="186">
        <v>6.9900000000000004E-2</v>
      </c>
      <c r="I435" s="187">
        <v>6.8099099999999996E-2</v>
      </c>
      <c r="J435" s="197">
        <v>6.83E-2</v>
      </c>
      <c r="K435" s="216">
        <v>3418500</v>
      </c>
      <c r="L435" s="216">
        <v>2100000</v>
      </c>
      <c r="M435" s="188">
        <f t="shared" si="72"/>
        <v>1.6278571428571429</v>
      </c>
    </row>
    <row r="436" spans="1:15" ht="12.75" customHeight="1" outlineLevel="1" x14ac:dyDescent="0.25">
      <c r="A436" s="191"/>
      <c r="B436" s="189"/>
      <c r="C436" s="192"/>
      <c r="D436" s="184" t="s">
        <v>137</v>
      </c>
      <c r="E436" s="185">
        <v>52397</v>
      </c>
      <c r="F436" s="186">
        <v>7.1249999999999994E-2</v>
      </c>
      <c r="G436" s="186">
        <v>6.8500000000000005E-2</v>
      </c>
      <c r="H436" s="186">
        <v>7.0000000000000007E-2</v>
      </c>
      <c r="I436" s="187">
        <v>6.8796300000000005E-2</v>
      </c>
      <c r="J436" s="195">
        <v>6.9000000000000006E-2</v>
      </c>
      <c r="K436" s="220">
        <v>2830900</v>
      </c>
      <c r="L436" s="220">
        <v>800000</v>
      </c>
      <c r="M436" s="188">
        <f t="shared" si="72"/>
        <v>3.5386250000000001</v>
      </c>
    </row>
    <row r="437" spans="1:15" ht="12.75" customHeight="1" outlineLevel="1" x14ac:dyDescent="0.25">
      <c r="A437" s="191"/>
      <c r="B437" s="200"/>
      <c r="C437" s="192"/>
      <c r="D437" s="184" t="s">
        <v>146</v>
      </c>
      <c r="E437" s="185">
        <v>56445</v>
      </c>
      <c r="F437" s="186">
        <v>6.8750000000000006E-2</v>
      </c>
      <c r="G437" s="186">
        <v>6.88E-2</v>
      </c>
      <c r="H437" s="186">
        <v>7.0300000000000001E-2</v>
      </c>
      <c r="I437" s="197">
        <v>6.9394800000000006E-2</v>
      </c>
      <c r="J437" s="196">
        <v>6.9699999999999998E-2</v>
      </c>
      <c r="K437" s="220">
        <v>3597400</v>
      </c>
      <c r="L437" s="220">
        <v>1550000</v>
      </c>
      <c r="M437" s="201">
        <f t="shared" si="72"/>
        <v>2.3209032258064517</v>
      </c>
    </row>
    <row r="438" spans="1:15" s="1" customFormat="1" ht="12.75" customHeight="1" outlineLevel="1" x14ac:dyDescent="0.25">
      <c r="A438" s="318" t="s">
        <v>121</v>
      </c>
      <c r="B438" s="319"/>
      <c r="C438" s="320"/>
      <c r="D438" s="320"/>
      <c r="E438" s="320"/>
      <c r="F438" s="320"/>
      <c r="G438" s="320"/>
      <c r="H438" s="320"/>
      <c r="I438" s="320"/>
      <c r="J438" s="321"/>
      <c r="K438" s="190">
        <f>SUM(K431:K437)</f>
        <v>44265700</v>
      </c>
      <c r="L438" s="190">
        <f>SUM(L431:L437)</f>
        <v>25000000</v>
      </c>
      <c r="M438" s="193"/>
    </row>
    <row r="439" spans="1:15" s="1" customFormat="1" ht="12.75" customHeight="1" outlineLevel="1" x14ac:dyDescent="0.25">
      <c r="A439" s="164">
        <v>45587</v>
      </c>
      <c r="B439" s="164">
        <v>45589</v>
      </c>
      <c r="C439" s="160" t="s">
        <v>136</v>
      </c>
      <c r="D439" s="172" t="s">
        <v>242</v>
      </c>
      <c r="E439" s="158">
        <v>45748</v>
      </c>
      <c r="F439" s="166" t="s">
        <v>128</v>
      </c>
      <c r="G439" s="258">
        <v>6.2E-2</v>
      </c>
      <c r="H439" s="166">
        <v>6.3E-2</v>
      </c>
      <c r="I439" s="166">
        <v>6.2100000000000002E-2</v>
      </c>
      <c r="J439" s="166">
        <v>6.2300000000000001E-2</v>
      </c>
      <c r="K439" s="256">
        <v>2715000</v>
      </c>
      <c r="L439" s="257">
        <v>2250000</v>
      </c>
      <c r="M439" s="170">
        <f>IF(L439=0,0,K439/L439)</f>
        <v>1.2066666666666668</v>
      </c>
    </row>
    <row r="440" spans="1:15" s="1" customFormat="1" ht="12.75" customHeight="1" outlineLevel="1" x14ac:dyDescent="0.25">
      <c r="A440" s="164"/>
      <c r="B440" s="164"/>
      <c r="C440" s="160"/>
      <c r="D440" s="172" t="s">
        <v>273</v>
      </c>
      <c r="E440" s="158">
        <v>45845</v>
      </c>
      <c r="F440" s="166" t="s">
        <v>128</v>
      </c>
      <c r="G440" s="258">
        <v>6.25E-2</v>
      </c>
      <c r="H440" s="166">
        <v>6.3500000000000001E-2</v>
      </c>
      <c r="I440" s="166">
        <v>6.25E-2</v>
      </c>
      <c r="J440" s="166">
        <v>6.25E-2</v>
      </c>
      <c r="K440" s="256">
        <v>3397000</v>
      </c>
      <c r="L440" s="257">
        <v>3050000</v>
      </c>
      <c r="M440" s="170">
        <f>IF(L440=0,0,K440/L440)</f>
        <v>1.1137704918032787</v>
      </c>
    </row>
    <row r="441" spans="1:15" s="1" customFormat="1" ht="12.75" customHeight="1" outlineLevel="1" x14ac:dyDescent="0.25">
      <c r="A441" s="164"/>
      <c r="B441" s="158"/>
      <c r="C441" s="160"/>
      <c r="D441" s="172" t="s">
        <v>150</v>
      </c>
      <c r="E441" s="158">
        <v>46218</v>
      </c>
      <c r="F441" s="166">
        <v>4.8750000000000002E-2</v>
      </c>
      <c r="G441" s="166">
        <v>6.3799999999999996E-2</v>
      </c>
      <c r="H441" s="166">
        <v>6.6299999999999998E-2</v>
      </c>
      <c r="I441" s="175">
        <v>6.4490099999999995E-2</v>
      </c>
      <c r="J441" s="175">
        <v>6.4699999999999994E-2</v>
      </c>
      <c r="K441" s="256">
        <v>1719400</v>
      </c>
      <c r="L441" s="256">
        <v>700000</v>
      </c>
      <c r="M441" s="170">
        <f t="shared" ref="M441:M445" si="73">IF(L441=0,0,K441/L441)</f>
        <v>2.4562857142857144</v>
      </c>
    </row>
    <row r="442" spans="1:15" s="1" customFormat="1" ht="12.75" customHeight="1" outlineLevel="1" x14ac:dyDescent="0.25">
      <c r="A442" s="156"/>
      <c r="B442" s="156"/>
      <c r="C442" s="156"/>
      <c r="D442" s="2" t="s">
        <v>151</v>
      </c>
      <c r="E442" s="158">
        <v>46949</v>
      </c>
      <c r="F442" s="177">
        <v>5.8749999999999997E-2</v>
      </c>
      <c r="G442" s="166">
        <v>6.4100000000000004E-2</v>
      </c>
      <c r="H442" s="166">
        <v>6.6799999999999998E-2</v>
      </c>
      <c r="I442" s="175">
        <v>6.4621799999999993E-2</v>
      </c>
      <c r="J442" s="175">
        <v>6.4799999999999996E-2</v>
      </c>
      <c r="K442" s="256">
        <v>2682500</v>
      </c>
      <c r="L442" s="256">
        <v>1000000</v>
      </c>
      <c r="M442" s="170">
        <f t="shared" si="73"/>
        <v>2.6825000000000001</v>
      </c>
    </row>
    <row r="443" spans="1:15" s="1" customFormat="1" ht="12.75" customHeight="1" outlineLevel="1" x14ac:dyDescent="0.25">
      <c r="A443" s="181"/>
      <c r="B443" s="156"/>
      <c r="C443" s="182"/>
      <c r="D443" s="172" t="s">
        <v>263</v>
      </c>
      <c r="E443" s="158">
        <v>49018</v>
      </c>
      <c r="F443" s="166">
        <v>6.3750000000000001E-2</v>
      </c>
      <c r="G443" s="166">
        <v>6.6500000000000004E-2</v>
      </c>
      <c r="H443" s="166">
        <v>6.8900000000000003E-2</v>
      </c>
      <c r="I443" s="175">
        <v>6.6798099999999999E-2</v>
      </c>
      <c r="J443" s="175">
        <v>6.7000000000000004E-2</v>
      </c>
      <c r="K443" s="256">
        <v>1140000</v>
      </c>
      <c r="L443" s="256">
        <v>900000</v>
      </c>
      <c r="M443" s="170">
        <f t="shared" si="73"/>
        <v>1.2666666666666666</v>
      </c>
    </row>
    <row r="444" spans="1:15" s="1" customFormat="1" ht="12.75" customHeight="1" outlineLevel="1" x14ac:dyDescent="0.25">
      <c r="A444" s="181"/>
      <c r="B444" s="156"/>
      <c r="C444" s="182"/>
      <c r="D444" s="172" t="s">
        <v>53</v>
      </c>
      <c r="E444" s="158">
        <v>50086</v>
      </c>
      <c r="F444" s="166">
        <v>6.0999999999999999E-2</v>
      </c>
      <c r="G444" s="166">
        <v>6.7699999999999996E-2</v>
      </c>
      <c r="H444" s="166">
        <v>7.0300000000000001E-2</v>
      </c>
      <c r="I444" s="175">
        <v>6.8265400000000004E-2</v>
      </c>
      <c r="J444" s="175">
        <v>6.83E-2</v>
      </c>
      <c r="K444" s="256">
        <v>864000</v>
      </c>
      <c r="L444" s="256">
        <v>150000</v>
      </c>
      <c r="M444" s="170">
        <f t="shared" si="73"/>
        <v>5.76</v>
      </c>
    </row>
    <row r="445" spans="1:15" s="1" customFormat="1" ht="12.75" customHeight="1" outlineLevel="1" x14ac:dyDescent="0.25">
      <c r="A445" s="181"/>
      <c r="B445" s="156"/>
      <c r="C445" s="182"/>
      <c r="D445" s="172" t="s">
        <v>142</v>
      </c>
      <c r="E445" s="158">
        <v>54772</v>
      </c>
      <c r="F445" s="166">
        <v>6.8750000000000006E-2</v>
      </c>
      <c r="G445" s="166">
        <v>6.9199999999999998E-2</v>
      </c>
      <c r="H445" s="166">
        <v>7.2300000000000003E-2</v>
      </c>
      <c r="I445" s="175">
        <v>6.9797300000000007E-2</v>
      </c>
      <c r="J445" s="175">
        <v>6.9900000000000004E-2</v>
      </c>
      <c r="K445" s="256">
        <v>4953000</v>
      </c>
      <c r="L445" s="256">
        <v>1950000</v>
      </c>
      <c r="M445" s="170">
        <f t="shared" si="73"/>
        <v>2.54</v>
      </c>
    </row>
    <row r="446" spans="1:15" s="1" customFormat="1" ht="12.75" customHeight="1" outlineLevel="1" x14ac:dyDescent="0.25">
      <c r="A446" s="322" t="s">
        <v>121</v>
      </c>
      <c r="B446" s="324"/>
      <c r="C446" s="324"/>
      <c r="D446" s="324"/>
      <c r="E446" s="324"/>
      <c r="F446" s="324"/>
      <c r="G446" s="324"/>
      <c r="H446" s="324"/>
      <c r="I446" s="324"/>
      <c r="J446" s="325"/>
      <c r="K446" s="255">
        <f>SUM(K439:K445)</f>
        <v>17470900</v>
      </c>
      <c r="L446" s="255">
        <f>SUM(L439:L445)</f>
        <v>10000000</v>
      </c>
      <c r="M446" s="165"/>
      <c r="O446" s="345"/>
    </row>
    <row r="447" spans="1:15" ht="12.75" customHeight="1" x14ac:dyDescent="0.2">
      <c r="A447" s="237">
        <v>45589</v>
      </c>
      <c r="B447" s="238">
        <v>45595</v>
      </c>
      <c r="C447" s="239" t="s">
        <v>155</v>
      </c>
      <c r="D447" s="240" t="s">
        <v>275</v>
      </c>
      <c r="E447" s="241">
        <v>46675</v>
      </c>
      <c r="F447" s="242">
        <v>6.3E-2</v>
      </c>
      <c r="G447" s="242"/>
      <c r="H447" s="242"/>
      <c r="I447" s="194"/>
      <c r="J447" s="194"/>
      <c r="K447" s="243">
        <v>16313510</v>
      </c>
      <c r="L447" s="243">
        <f>K447</f>
        <v>16313510</v>
      </c>
      <c r="M447" s="244">
        <f>IF(L447=0,0,K447/L447)</f>
        <v>1</v>
      </c>
    </row>
    <row r="448" spans="1:15" ht="12.75" customHeight="1" x14ac:dyDescent="0.2">
      <c r="A448" s="245"/>
      <c r="B448" s="246"/>
      <c r="C448" s="247"/>
      <c r="D448" s="248" t="s">
        <v>276</v>
      </c>
      <c r="E448" s="249">
        <v>47771</v>
      </c>
      <c r="F448" s="250">
        <v>6.4000000000000001E-2</v>
      </c>
      <c r="G448" s="250"/>
      <c r="H448" s="250"/>
      <c r="I448" s="251"/>
      <c r="J448" s="251"/>
      <c r="K448" s="252">
        <v>3042834</v>
      </c>
      <c r="L448" s="252">
        <f>K448</f>
        <v>3042834</v>
      </c>
      <c r="M448" s="253">
        <f>IF(L448=0,0,K448/L448)</f>
        <v>1</v>
      </c>
    </row>
    <row r="449" spans="1:13" ht="12" customHeight="1" x14ac:dyDescent="0.25">
      <c r="A449" s="330" t="s">
        <v>121</v>
      </c>
      <c r="B449" s="319"/>
      <c r="C449" s="319"/>
      <c r="D449" s="319"/>
      <c r="E449" s="319"/>
      <c r="F449" s="319"/>
      <c r="G449" s="319"/>
      <c r="H449" s="319"/>
      <c r="I449" s="319"/>
      <c r="J449" s="331"/>
      <c r="K449" s="254">
        <f>SUM(K447:K448)</f>
        <v>19356344</v>
      </c>
      <c r="L449" s="254">
        <f>SUM(L447:L448)</f>
        <v>19356344</v>
      </c>
      <c r="M449" s="213"/>
    </row>
    <row r="450" spans="1:13" ht="12" customHeight="1" outlineLevel="1" x14ac:dyDescent="0.2">
      <c r="A450" s="198">
        <v>45594</v>
      </c>
      <c r="B450" s="215">
        <v>45596</v>
      </c>
      <c r="C450" s="199" t="s">
        <v>136</v>
      </c>
      <c r="D450" s="184" t="s">
        <v>277</v>
      </c>
      <c r="E450" s="185">
        <v>45686</v>
      </c>
      <c r="F450" s="186" t="s">
        <v>128</v>
      </c>
      <c r="G450" s="202">
        <v>6.3500000000000001E-2</v>
      </c>
      <c r="H450" s="202">
        <v>6.3500000000000001E-2</v>
      </c>
      <c r="I450" s="194" t="s">
        <v>130</v>
      </c>
      <c r="J450" s="194" t="s">
        <v>130</v>
      </c>
      <c r="K450" s="216">
        <v>2518000</v>
      </c>
      <c r="L450" s="216">
        <v>0</v>
      </c>
      <c r="M450" s="188">
        <f t="shared" ref="M450:M457" si="74">IF(L450=0,0,K450/L450)</f>
        <v>0</v>
      </c>
    </row>
    <row r="451" spans="1:13" ht="12" customHeight="1" outlineLevel="1" x14ac:dyDescent="0.2">
      <c r="A451" s="198"/>
      <c r="B451" s="183"/>
      <c r="C451" s="199"/>
      <c r="D451" s="184" t="s">
        <v>278</v>
      </c>
      <c r="E451" s="185">
        <v>45960</v>
      </c>
      <c r="F451" s="186" t="s">
        <v>128</v>
      </c>
      <c r="G451" s="186">
        <v>6.1499999999999999E-2</v>
      </c>
      <c r="H451" s="287">
        <v>6.2799999999999995E-2</v>
      </c>
      <c r="I451" s="288">
        <v>6.1499999999999999E-2</v>
      </c>
      <c r="J451" s="202">
        <v>6.1499999999999999E-2</v>
      </c>
      <c r="K451" s="289">
        <v>3525000</v>
      </c>
      <c r="L451" s="216">
        <v>3300000</v>
      </c>
      <c r="M451" s="188">
        <f t="shared" si="74"/>
        <v>1.0681818181818181</v>
      </c>
    </row>
    <row r="452" spans="1:13" ht="12.75" customHeight="1" outlineLevel="1" x14ac:dyDescent="0.2">
      <c r="A452" s="198"/>
      <c r="B452" s="185"/>
      <c r="C452" s="199"/>
      <c r="D452" s="184" t="s">
        <v>251</v>
      </c>
      <c r="E452" s="185">
        <v>47679</v>
      </c>
      <c r="F452" s="186">
        <v>6.5000000000000002E-2</v>
      </c>
      <c r="G452" s="186">
        <v>6.7000000000000004E-2</v>
      </c>
      <c r="H452" s="186">
        <v>6.9800000000000001E-2</v>
      </c>
      <c r="I452" s="187">
        <v>6.7695400000000003E-2</v>
      </c>
      <c r="J452" s="195">
        <v>6.8199999999999997E-2</v>
      </c>
      <c r="K452" s="216">
        <v>4761500</v>
      </c>
      <c r="L452" s="216">
        <v>3250000</v>
      </c>
      <c r="M452" s="188">
        <f t="shared" si="74"/>
        <v>1.4650769230769232</v>
      </c>
    </row>
    <row r="453" spans="1:13" ht="12.75" customHeight="1" outlineLevel="1" x14ac:dyDescent="0.25">
      <c r="A453" s="191"/>
      <c r="B453" s="189"/>
      <c r="C453" s="192"/>
      <c r="D453" s="184" t="s">
        <v>162</v>
      </c>
      <c r="E453" s="185">
        <v>47771</v>
      </c>
      <c r="F453" s="186">
        <v>7.3749999999999996E-2</v>
      </c>
      <c r="G453" s="186">
        <v>6.5600000000000006E-2</v>
      </c>
      <c r="H453" s="186">
        <v>6.9000000000000006E-2</v>
      </c>
      <c r="I453" s="202">
        <v>6.7191100000000004E-2</v>
      </c>
      <c r="J453" s="202">
        <v>6.8500000000000005E-2</v>
      </c>
      <c r="K453" s="216">
        <v>1967300</v>
      </c>
      <c r="L453" s="219">
        <v>1650000</v>
      </c>
      <c r="M453" s="188">
        <f t="shared" si="74"/>
        <v>1.1923030303030302</v>
      </c>
    </row>
    <row r="454" spans="1:13" ht="12.75" customHeight="1" outlineLevel="1" x14ac:dyDescent="0.25">
      <c r="A454" s="191"/>
      <c r="B454" s="189"/>
      <c r="C454" s="192"/>
      <c r="D454" s="184" t="s">
        <v>249</v>
      </c>
      <c r="E454" s="185">
        <v>49505</v>
      </c>
      <c r="F454" s="186">
        <v>6.7500000000000004E-2</v>
      </c>
      <c r="G454" s="186">
        <v>6.8699999999999997E-2</v>
      </c>
      <c r="H454" s="186">
        <v>7.0499999999999993E-2</v>
      </c>
      <c r="I454" s="196">
        <v>6.9398500000000002E-2</v>
      </c>
      <c r="J454" s="197">
        <v>6.9500000000000006E-2</v>
      </c>
      <c r="K454" s="216">
        <v>5701000</v>
      </c>
      <c r="L454" s="216">
        <v>2100000</v>
      </c>
      <c r="M454" s="188">
        <f t="shared" si="74"/>
        <v>2.7147619047619047</v>
      </c>
    </row>
    <row r="455" spans="1:13" ht="12.75" customHeight="1" outlineLevel="1" x14ac:dyDescent="0.25">
      <c r="A455" s="191"/>
      <c r="B455" s="189"/>
      <c r="C455" s="192"/>
      <c r="D455" s="184" t="s">
        <v>138</v>
      </c>
      <c r="E455" s="185">
        <v>50571</v>
      </c>
      <c r="F455" s="186">
        <v>7.1249999999999994E-2</v>
      </c>
      <c r="G455" s="186">
        <v>6.9800000000000001E-2</v>
      </c>
      <c r="H455" s="186">
        <v>7.1400000000000005E-2</v>
      </c>
      <c r="I455" s="187">
        <v>7.0480299999999996E-2</v>
      </c>
      <c r="J455" s="197">
        <v>7.0999999999999994E-2</v>
      </c>
      <c r="K455" s="216">
        <v>3189400</v>
      </c>
      <c r="L455" s="216">
        <v>3100000</v>
      </c>
      <c r="M455" s="188">
        <f t="shared" si="74"/>
        <v>1.0288387096774194</v>
      </c>
    </row>
    <row r="456" spans="1:13" ht="12.75" customHeight="1" outlineLevel="1" x14ac:dyDescent="0.25">
      <c r="A456" s="191"/>
      <c r="B456" s="189"/>
      <c r="C456" s="192"/>
      <c r="D456" s="184" t="s">
        <v>137</v>
      </c>
      <c r="E456" s="185">
        <v>52397</v>
      </c>
      <c r="F456" s="186">
        <v>7.1249999999999994E-2</v>
      </c>
      <c r="G456" s="186">
        <v>7.0199999999999999E-2</v>
      </c>
      <c r="H456" s="186">
        <v>7.1900000000000006E-2</v>
      </c>
      <c r="I456" s="187">
        <v>7.0566100000000007E-2</v>
      </c>
      <c r="J456" s="195">
        <v>7.0999999999999994E-2</v>
      </c>
      <c r="K456" s="220">
        <v>3209400</v>
      </c>
      <c r="L456" s="220">
        <v>3000000</v>
      </c>
      <c r="M456" s="188">
        <f t="shared" si="74"/>
        <v>1.0698000000000001</v>
      </c>
    </row>
    <row r="457" spans="1:13" ht="12.75" customHeight="1" outlineLevel="1" x14ac:dyDescent="0.25">
      <c r="A457" s="191"/>
      <c r="B457" s="200"/>
      <c r="C457" s="192"/>
      <c r="D457" s="184" t="s">
        <v>257</v>
      </c>
      <c r="E457" s="185">
        <v>60098</v>
      </c>
      <c r="F457" s="186">
        <v>6.8750000000000006E-2</v>
      </c>
      <c r="G457" s="186">
        <v>6.9599999999999995E-2</v>
      </c>
      <c r="H457" s="186">
        <v>7.2499999999999995E-2</v>
      </c>
      <c r="I457" s="197">
        <v>7.0594699999999996E-2</v>
      </c>
      <c r="J457" s="196">
        <v>7.0999999999999994E-2</v>
      </c>
      <c r="K457" s="220">
        <v>4708400</v>
      </c>
      <c r="L457" s="220">
        <v>2450000</v>
      </c>
      <c r="M457" s="201">
        <f t="shared" si="74"/>
        <v>1.921795918367347</v>
      </c>
    </row>
    <row r="458" spans="1:13" s="1" customFormat="1" ht="12.75" customHeight="1" outlineLevel="1" x14ac:dyDescent="0.25">
      <c r="A458" s="318" t="s">
        <v>121</v>
      </c>
      <c r="B458" s="319"/>
      <c r="C458" s="320"/>
      <c r="D458" s="320"/>
      <c r="E458" s="320"/>
      <c r="F458" s="320"/>
      <c r="G458" s="320"/>
      <c r="H458" s="320"/>
      <c r="I458" s="320"/>
      <c r="J458" s="321"/>
      <c r="K458" s="190">
        <f>SUM(K450:K457)</f>
        <v>29580000</v>
      </c>
      <c r="L458" s="190">
        <f>SUM(L450:L457)</f>
        <v>18850000</v>
      </c>
      <c r="M458" s="193"/>
    </row>
    <row r="459" spans="1:13" ht="10.5" x14ac:dyDescent="0.25">
      <c r="A459" s="315" t="s">
        <v>265</v>
      </c>
      <c r="B459" s="316"/>
      <c r="C459" s="316"/>
      <c r="D459" s="316"/>
      <c r="E459" s="316"/>
      <c r="F459" s="316"/>
      <c r="G459" s="316"/>
      <c r="H459" s="316"/>
      <c r="I459" s="316"/>
      <c r="J459" s="317"/>
      <c r="K459" s="275">
        <f>K418+K420+K428+K430+K438+K446+K449+K458</f>
        <v>175316217</v>
      </c>
      <c r="L459" s="275">
        <f>L418+L420+L428+L430+L438+L446+L449+L458</f>
        <v>108103717</v>
      </c>
      <c r="M459" s="276"/>
    </row>
    <row r="460" spans="1:13" ht="10.5" x14ac:dyDescent="0.25">
      <c r="A460" s="315" t="s">
        <v>274</v>
      </c>
      <c r="B460" s="316"/>
      <c r="C460" s="316"/>
      <c r="D460" s="316"/>
      <c r="E460" s="316"/>
      <c r="F460" s="316"/>
      <c r="G460" s="316"/>
      <c r="H460" s="316"/>
      <c r="I460" s="316"/>
      <c r="J460" s="317"/>
      <c r="K460" s="275">
        <f>K459+K410</f>
        <v>1915099647</v>
      </c>
      <c r="L460" s="275">
        <f>L459+L410</f>
        <v>974967947</v>
      </c>
      <c r="M460" s="213"/>
    </row>
    <row r="461" spans="1:13" x14ac:dyDescent="0.2">
      <c r="A461" s="164">
        <v>45601</v>
      </c>
      <c r="B461" s="164">
        <v>45603</v>
      </c>
      <c r="C461" s="160" t="s">
        <v>136</v>
      </c>
      <c r="D461" s="172" t="s">
        <v>245</v>
      </c>
      <c r="E461" s="158">
        <v>45806</v>
      </c>
      <c r="F461" s="166" t="s">
        <v>128</v>
      </c>
      <c r="G461" s="258">
        <v>6.2E-2</v>
      </c>
      <c r="H461" s="166">
        <v>6.3500000000000001E-2</v>
      </c>
      <c r="I461" s="166">
        <v>6.2E-2</v>
      </c>
      <c r="J461" s="166">
        <v>6.2E-2</v>
      </c>
      <c r="K461" s="256">
        <v>2225000</v>
      </c>
      <c r="L461" s="257">
        <v>2100000</v>
      </c>
      <c r="M461" s="170">
        <f>IF(L461=0,0,K461/L461)</f>
        <v>1.0595238095238095</v>
      </c>
    </row>
    <row r="462" spans="1:13" x14ac:dyDescent="0.2">
      <c r="A462" s="164"/>
      <c r="B462" s="164"/>
      <c r="C462" s="160"/>
      <c r="D462" s="172" t="s">
        <v>280</v>
      </c>
      <c r="E462" s="158">
        <v>45873</v>
      </c>
      <c r="F462" s="166" t="s">
        <v>128</v>
      </c>
      <c r="G462" s="258">
        <v>6.2199999999999998E-2</v>
      </c>
      <c r="H462" s="166">
        <v>6.4000000000000001E-2</v>
      </c>
      <c r="I462" s="166">
        <v>6.2439399999999999E-2</v>
      </c>
      <c r="J462" s="166">
        <v>6.25E-2</v>
      </c>
      <c r="K462" s="256">
        <v>3822000</v>
      </c>
      <c r="L462" s="257">
        <v>3600000</v>
      </c>
      <c r="M462" s="170">
        <f>IF(L462=0,0,K462/L462)</f>
        <v>1.0616666666666668</v>
      </c>
    </row>
    <row r="463" spans="1:13" x14ac:dyDescent="0.2">
      <c r="A463" s="164"/>
      <c r="B463" s="158"/>
      <c r="C463" s="160"/>
      <c r="D463" s="172" t="s">
        <v>150</v>
      </c>
      <c r="E463" s="158">
        <v>46218</v>
      </c>
      <c r="F463" s="166">
        <v>4.8750000000000002E-2</v>
      </c>
      <c r="G463" s="166">
        <v>6.5600000000000006E-2</v>
      </c>
      <c r="H463" s="166">
        <v>6.8000000000000005E-2</v>
      </c>
      <c r="I463" s="175">
        <v>6.6196199999999997E-2</v>
      </c>
      <c r="J463" s="175">
        <v>6.6600000000000006E-2</v>
      </c>
      <c r="K463" s="256">
        <v>2626500</v>
      </c>
      <c r="L463" s="256">
        <v>2250000</v>
      </c>
      <c r="M463" s="170">
        <f t="shared" ref="M463:M467" si="75">IF(L463=0,0,K463/L463)</f>
        <v>1.1673333333333333</v>
      </c>
    </row>
    <row r="464" spans="1:13" ht="10.5" x14ac:dyDescent="0.25">
      <c r="A464" s="156"/>
      <c r="B464" s="156"/>
      <c r="C464" s="156"/>
      <c r="D464" s="2" t="s">
        <v>151</v>
      </c>
      <c r="E464" s="158">
        <v>46949</v>
      </c>
      <c r="F464" s="177">
        <v>5.8749999999999997E-2</v>
      </c>
      <c r="G464" s="166">
        <v>6.5299999999999997E-2</v>
      </c>
      <c r="H464" s="166">
        <v>6.8099999999999994E-2</v>
      </c>
      <c r="I464" s="175">
        <v>6.5962999999999994E-2</v>
      </c>
      <c r="J464" s="175">
        <v>6.6600000000000006E-2</v>
      </c>
      <c r="K464" s="256">
        <v>1233000</v>
      </c>
      <c r="L464" s="256">
        <v>800000</v>
      </c>
      <c r="M464" s="170">
        <f t="shared" si="75"/>
        <v>1.54125</v>
      </c>
    </row>
    <row r="465" spans="1:15" ht="10.5" x14ac:dyDescent="0.25">
      <c r="A465" s="181"/>
      <c r="B465" s="156"/>
      <c r="C465" s="182"/>
      <c r="D465" s="172" t="s">
        <v>53</v>
      </c>
      <c r="E465" s="158">
        <v>50086</v>
      </c>
      <c r="F465" s="166">
        <v>6.0999999999999999E-2</v>
      </c>
      <c r="G465" s="166">
        <v>6.8199999999999997E-2</v>
      </c>
      <c r="H465" s="166">
        <v>6.9599999999999995E-2</v>
      </c>
      <c r="I465" s="175">
        <v>6.8479999999999999E-2</v>
      </c>
      <c r="J465" s="175">
        <v>6.8500000000000005E-2</v>
      </c>
      <c r="K465" s="256">
        <v>424500</v>
      </c>
      <c r="L465" s="256">
        <v>150000</v>
      </c>
      <c r="M465" s="170">
        <f t="shared" si="75"/>
        <v>2.83</v>
      </c>
    </row>
    <row r="466" spans="1:15" ht="10.5" x14ac:dyDescent="0.25">
      <c r="A466" s="181"/>
      <c r="B466" s="156"/>
      <c r="C466" s="182"/>
      <c r="D466" s="2" t="s">
        <v>152</v>
      </c>
      <c r="E466" s="158">
        <v>51697</v>
      </c>
      <c r="F466" s="177">
        <v>6.6250000000000003E-2</v>
      </c>
      <c r="G466" s="166">
        <v>6.8199999999999997E-2</v>
      </c>
      <c r="H466" s="166">
        <v>7.0999999999999994E-2</v>
      </c>
      <c r="I466" s="175">
        <v>6.96967E-2</v>
      </c>
      <c r="J466" s="166">
        <v>7.0000000000000007E-2</v>
      </c>
      <c r="K466" s="256">
        <v>2353600</v>
      </c>
      <c r="L466" s="256">
        <v>900000</v>
      </c>
      <c r="M466" s="170">
        <f t="shared" si="75"/>
        <v>2.6151111111111112</v>
      </c>
    </row>
    <row r="467" spans="1:15" ht="10.5" x14ac:dyDescent="0.25">
      <c r="A467" s="181"/>
      <c r="B467" s="181"/>
      <c r="C467" s="181"/>
      <c r="D467" s="172" t="s">
        <v>142</v>
      </c>
      <c r="E467" s="158">
        <v>54772</v>
      </c>
      <c r="F467" s="166">
        <v>6.8750000000000006E-2</v>
      </c>
      <c r="G467" s="166">
        <v>6.9400000000000003E-2</v>
      </c>
      <c r="H467" s="166">
        <v>7.1300000000000002E-2</v>
      </c>
      <c r="I467" s="175">
        <v>6.9979799999999995E-2</v>
      </c>
      <c r="J467" s="175">
        <v>7.0199999999999999E-2</v>
      </c>
      <c r="K467" s="256">
        <v>3580600</v>
      </c>
      <c r="L467" s="256">
        <v>400000</v>
      </c>
      <c r="M467" s="170">
        <f t="shared" si="75"/>
        <v>8.9514999999999993</v>
      </c>
    </row>
    <row r="468" spans="1:15" ht="10.5" x14ac:dyDescent="0.25">
      <c r="A468" s="322" t="s">
        <v>121</v>
      </c>
      <c r="B468" s="324"/>
      <c r="C468" s="324"/>
      <c r="D468" s="324"/>
      <c r="E468" s="324"/>
      <c r="F468" s="324"/>
      <c r="G468" s="324"/>
      <c r="H468" s="324"/>
      <c r="I468" s="324"/>
      <c r="J468" s="325"/>
      <c r="K468" s="255">
        <f>SUM(K461:K467)</f>
        <v>16265200</v>
      </c>
      <c r="L468" s="255">
        <f>SUM(L461:L467)</f>
        <v>10200000</v>
      </c>
      <c r="M468" s="165"/>
      <c r="O468" s="38"/>
    </row>
    <row r="469" spans="1:15" ht="12" customHeight="1" outlineLevel="1" x14ac:dyDescent="0.2">
      <c r="A469" s="198">
        <v>45608</v>
      </c>
      <c r="B469" s="215">
        <v>45610</v>
      </c>
      <c r="C469" s="199" t="s">
        <v>136</v>
      </c>
      <c r="D469" s="184" t="s">
        <v>180</v>
      </c>
      <c r="E469" s="185">
        <v>45701</v>
      </c>
      <c r="F469" s="186" t="s">
        <v>128</v>
      </c>
      <c r="G469" s="202">
        <v>0</v>
      </c>
      <c r="H469" s="202">
        <v>0</v>
      </c>
      <c r="I469" s="194" t="s">
        <v>130</v>
      </c>
      <c r="J469" s="194" t="s">
        <v>130</v>
      </c>
      <c r="K469" s="216">
        <v>2000000</v>
      </c>
      <c r="L469" s="216">
        <v>0</v>
      </c>
      <c r="M469" s="188">
        <f t="shared" ref="M469:M476" si="76">IF(L469=0,0,K469/L469)</f>
        <v>0</v>
      </c>
    </row>
    <row r="470" spans="1:15" ht="12" customHeight="1" outlineLevel="1" x14ac:dyDescent="0.2">
      <c r="A470" s="198"/>
      <c r="B470" s="183"/>
      <c r="C470" s="199"/>
      <c r="D470" s="184" t="s">
        <v>281</v>
      </c>
      <c r="E470" s="185">
        <v>45974</v>
      </c>
      <c r="F470" s="186" t="s">
        <v>128</v>
      </c>
      <c r="G470" s="186">
        <v>0</v>
      </c>
      <c r="H470" s="287">
        <v>0</v>
      </c>
      <c r="I470" s="288" t="s">
        <v>130</v>
      </c>
      <c r="J470" s="202" t="s">
        <v>130</v>
      </c>
      <c r="K470" s="289">
        <v>3350000</v>
      </c>
      <c r="L470" s="216">
        <v>0</v>
      </c>
      <c r="M470" s="188">
        <f t="shared" si="76"/>
        <v>0</v>
      </c>
    </row>
    <row r="471" spans="1:15" ht="12.75" customHeight="1" outlineLevel="1" x14ac:dyDescent="0.2">
      <c r="A471" s="198"/>
      <c r="B471" s="185"/>
      <c r="C471" s="199"/>
      <c r="D471" s="184" t="s">
        <v>251</v>
      </c>
      <c r="E471" s="185">
        <v>47679</v>
      </c>
      <c r="F471" s="186">
        <v>6.5000000000000002E-2</v>
      </c>
      <c r="G471" s="186">
        <v>6.6000000000000003E-2</v>
      </c>
      <c r="H471" s="186">
        <v>6.8000000000000005E-2</v>
      </c>
      <c r="I471" s="288">
        <v>6.6399399999999997E-2</v>
      </c>
      <c r="J471" s="187">
        <v>6.6500000000000004E-2</v>
      </c>
      <c r="K471" s="216">
        <v>8613500</v>
      </c>
      <c r="L471" s="216">
        <v>3500000</v>
      </c>
      <c r="M471" s="188">
        <f t="shared" si="76"/>
        <v>2.4609999999999999</v>
      </c>
    </row>
    <row r="472" spans="1:15" ht="12.75" customHeight="1" outlineLevel="1" x14ac:dyDescent="0.25">
      <c r="A472" s="191"/>
      <c r="B472" s="189"/>
      <c r="C472" s="192"/>
      <c r="D472" s="184" t="s">
        <v>249</v>
      </c>
      <c r="E472" s="185">
        <v>49505</v>
      </c>
      <c r="F472" s="186">
        <v>6.7500000000000004E-2</v>
      </c>
      <c r="G472" s="186">
        <v>6.8500000000000005E-2</v>
      </c>
      <c r="H472" s="186">
        <v>7.0499999999999993E-2</v>
      </c>
      <c r="I472" s="187">
        <v>6.9295499999999996E-2</v>
      </c>
      <c r="J472" s="197">
        <v>6.9900000000000004E-2</v>
      </c>
      <c r="K472" s="216">
        <v>11457000</v>
      </c>
      <c r="L472" s="216">
        <v>10200000</v>
      </c>
      <c r="M472" s="188">
        <f t="shared" si="76"/>
        <v>1.1232352941176471</v>
      </c>
    </row>
    <row r="473" spans="1:15" ht="12.75" customHeight="1" outlineLevel="1" x14ac:dyDescent="0.25">
      <c r="A473" s="191"/>
      <c r="B473" s="189"/>
      <c r="C473" s="192"/>
      <c r="D473" s="184" t="s">
        <v>138</v>
      </c>
      <c r="E473" s="185">
        <v>50571</v>
      </c>
      <c r="F473" s="186">
        <v>7.1249999999999994E-2</v>
      </c>
      <c r="G473" s="186">
        <v>6.8699999999999997E-2</v>
      </c>
      <c r="H473" s="186">
        <v>7.0999999999999994E-2</v>
      </c>
      <c r="I473" s="196">
        <v>6.9592500000000002E-2</v>
      </c>
      <c r="J473" s="197">
        <v>7.0000000000000007E-2</v>
      </c>
      <c r="K473" s="216">
        <v>3034000</v>
      </c>
      <c r="L473" s="216">
        <v>2050000</v>
      </c>
      <c r="M473" s="188">
        <f t="shared" si="76"/>
        <v>1.48</v>
      </c>
    </row>
    <row r="474" spans="1:15" ht="12.75" customHeight="1" outlineLevel="1" x14ac:dyDescent="0.25">
      <c r="A474" s="191"/>
      <c r="B474" s="189"/>
      <c r="C474" s="192"/>
      <c r="D474" s="184" t="s">
        <v>137</v>
      </c>
      <c r="E474" s="185">
        <v>52397</v>
      </c>
      <c r="F474" s="186">
        <v>7.1249999999999994E-2</v>
      </c>
      <c r="G474" s="186">
        <v>6.9500000000000006E-2</v>
      </c>
      <c r="H474" s="186">
        <v>7.0999999999999994E-2</v>
      </c>
      <c r="I474" s="187">
        <v>7.0122199999999996E-2</v>
      </c>
      <c r="J474" s="195">
        <v>7.0499999999999993E-2</v>
      </c>
      <c r="K474" s="220">
        <v>4304800</v>
      </c>
      <c r="L474" s="220">
        <v>4200000</v>
      </c>
      <c r="M474" s="188">
        <f t="shared" si="76"/>
        <v>1.0249523809523811</v>
      </c>
    </row>
    <row r="475" spans="1:15" ht="12.75" customHeight="1" outlineLevel="1" x14ac:dyDescent="0.25">
      <c r="A475" s="191"/>
      <c r="B475" s="189"/>
      <c r="C475" s="192"/>
      <c r="D475" s="184" t="s">
        <v>146</v>
      </c>
      <c r="E475" s="185">
        <v>56445</v>
      </c>
      <c r="F475" s="186">
        <v>6.8750000000000006E-2</v>
      </c>
      <c r="G475" s="186">
        <v>6.9500000000000006E-2</v>
      </c>
      <c r="H475" s="186">
        <v>7.0999999999999994E-2</v>
      </c>
      <c r="I475" s="195">
        <v>6.9925200000000007E-2</v>
      </c>
      <c r="J475" s="195">
        <v>7.0499999999999993E-2</v>
      </c>
      <c r="K475" s="220">
        <v>2215800</v>
      </c>
      <c r="L475" s="220">
        <v>1950000</v>
      </c>
      <c r="M475" s="188">
        <f t="shared" si="76"/>
        <v>1.1363076923076922</v>
      </c>
    </row>
    <row r="476" spans="1:15" ht="12.75" customHeight="1" outlineLevel="1" x14ac:dyDescent="0.25">
      <c r="A476" s="191"/>
      <c r="B476" s="200"/>
      <c r="C476" s="192"/>
      <c r="D476" s="184" t="s">
        <v>257</v>
      </c>
      <c r="E476" s="185">
        <v>60098</v>
      </c>
      <c r="F476" s="186">
        <v>6.8750000000000006E-2</v>
      </c>
      <c r="G476" s="186">
        <v>6.9500000000000006E-2</v>
      </c>
      <c r="H476" s="186">
        <v>7.1900000000000006E-2</v>
      </c>
      <c r="I476" s="197">
        <v>7.0051299999999997E-2</v>
      </c>
      <c r="J476" s="196">
        <v>7.0499999999999993E-2</v>
      </c>
      <c r="K476" s="220">
        <v>2410100</v>
      </c>
      <c r="L476" s="220">
        <v>100000</v>
      </c>
      <c r="M476" s="201">
        <f t="shared" si="76"/>
        <v>24.100999999999999</v>
      </c>
    </row>
    <row r="477" spans="1:15" s="1" customFormat="1" ht="12.75" customHeight="1" outlineLevel="1" x14ac:dyDescent="0.25">
      <c r="A477" s="318" t="s">
        <v>121</v>
      </c>
      <c r="B477" s="319"/>
      <c r="C477" s="320"/>
      <c r="D477" s="320"/>
      <c r="E477" s="320"/>
      <c r="F477" s="320"/>
      <c r="G477" s="320"/>
      <c r="H477" s="320"/>
      <c r="I477" s="320"/>
      <c r="J477" s="321"/>
      <c r="K477" s="190">
        <f>SUM(K469:K476)</f>
        <v>37385200</v>
      </c>
      <c r="L477" s="190">
        <f>SUM(L469:L476)</f>
        <v>22000000</v>
      </c>
      <c r="M477" s="193"/>
    </row>
    <row r="478" spans="1:15" s="1" customFormat="1" ht="12.75" customHeight="1" outlineLevel="1" x14ac:dyDescent="0.25">
      <c r="A478" s="164">
        <v>45615</v>
      </c>
      <c r="B478" s="164">
        <v>45617</v>
      </c>
      <c r="C478" s="160" t="s">
        <v>136</v>
      </c>
      <c r="D478" s="172" t="s">
        <v>245</v>
      </c>
      <c r="E478" s="158">
        <v>45806</v>
      </c>
      <c r="F478" s="166" t="s">
        <v>128</v>
      </c>
      <c r="G478" s="258">
        <v>6.2E-2</v>
      </c>
      <c r="H478" s="166">
        <v>6.9800000000000001E-2</v>
      </c>
      <c r="I478" s="166">
        <v>6.2E-2</v>
      </c>
      <c r="J478" s="166">
        <v>6.2E-2</v>
      </c>
      <c r="K478" s="256">
        <v>2125000</v>
      </c>
      <c r="L478" s="257">
        <v>2000000</v>
      </c>
      <c r="M478" s="170">
        <f>IF(L478=0,0,K478/L478)</f>
        <v>1.0625</v>
      </c>
    </row>
    <row r="479" spans="1:15" s="1" customFormat="1" ht="12.75" customHeight="1" outlineLevel="1" x14ac:dyDescent="0.25">
      <c r="A479" s="164"/>
      <c r="B479" s="164"/>
      <c r="C479" s="160"/>
      <c r="D479" s="172" t="s">
        <v>280</v>
      </c>
      <c r="E479" s="158">
        <v>45873</v>
      </c>
      <c r="F479" s="166" t="s">
        <v>128</v>
      </c>
      <c r="G479" s="258">
        <v>6.3E-2</v>
      </c>
      <c r="H479" s="166">
        <v>7.0000000000000007E-2</v>
      </c>
      <c r="I479" s="166">
        <v>6.3077300000000003E-2</v>
      </c>
      <c r="J479" s="166">
        <v>6.3100000000000003E-2</v>
      </c>
      <c r="K479" s="256">
        <v>3241000</v>
      </c>
      <c r="L479" s="257">
        <v>3150000</v>
      </c>
      <c r="M479" s="170">
        <f>IF(L479=0,0,K479/L479)</f>
        <v>1.028888888888889</v>
      </c>
    </row>
    <row r="480" spans="1:15" s="1" customFormat="1" ht="12.75" customHeight="1" outlineLevel="1" x14ac:dyDescent="0.25">
      <c r="A480" s="164"/>
      <c r="B480" s="158"/>
      <c r="C480" s="160"/>
      <c r="D480" s="172" t="s">
        <v>150</v>
      </c>
      <c r="E480" s="158">
        <v>46218</v>
      </c>
      <c r="F480" s="166">
        <v>4.8750000000000002E-2</v>
      </c>
      <c r="G480" s="166">
        <v>6.6500000000000004E-2</v>
      </c>
      <c r="H480" s="166">
        <v>7.0000000000000007E-2</v>
      </c>
      <c r="I480" s="175">
        <v>6.7297700000000002E-2</v>
      </c>
      <c r="J480" s="175">
        <v>6.7699999999999996E-2</v>
      </c>
      <c r="K480" s="256">
        <v>3625000</v>
      </c>
      <c r="L480" s="256">
        <v>3000000</v>
      </c>
      <c r="M480" s="170">
        <f t="shared" ref="M480:M484" si="77">IF(L480=0,0,K480/L480)</f>
        <v>1.2083333333333333</v>
      </c>
    </row>
    <row r="481" spans="1:15" s="1" customFormat="1" ht="12.75" customHeight="1" outlineLevel="1" x14ac:dyDescent="0.25">
      <c r="A481" s="156"/>
      <c r="B481" s="156"/>
      <c r="C481" s="156"/>
      <c r="D481" s="2" t="s">
        <v>151</v>
      </c>
      <c r="E481" s="158">
        <v>46949</v>
      </c>
      <c r="F481" s="177">
        <v>5.8749999999999997E-2</v>
      </c>
      <c r="G481" s="166">
        <v>6.6799999999999998E-2</v>
      </c>
      <c r="H481" s="166">
        <v>6.7900000000000002E-2</v>
      </c>
      <c r="I481" s="175">
        <v>6.6992899999999994E-2</v>
      </c>
      <c r="J481" s="175">
        <v>6.7100000000000007E-2</v>
      </c>
      <c r="K481" s="256">
        <v>1071500</v>
      </c>
      <c r="L481" s="256">
        <v>200000</v>
      </c>
      <c r="M481" s="170">
        <f t="shared" si="77"/>
        <v>5.3574999999999999</v>
      </c>
    </row>
    <row r="482" spans="1:15" s="1" customFormat="1" ht="12.75" customHeight="1" outlineLevel="1" x14ac:dyDescent="0.25">
      <c r="A482" s="181"/>
      <c r="B482" s="156"/>
      <c r="C482" s="182"/>
      <c r="D482" s="172" t="s">
        <v>263</v>
      </c>
      <c r="E482" s="158">
        <v>49018</v>
      </c>
      <c r="F482" s="166">
        <v>6.3750000000000001E-2</v>
      </c>
      <c r="G482" s="166">
        <v>6.7199999999999996E-2</v>
      </c>
      <c r="H482" s="166">
        <v>6.9800000000000001E-2</v>
      </c>
      <c r="I482" s="175">
        <v>0</v>
      </c>
      <c r="J482" s="175">
        <v>0</v>
      </c>
      <c r="K482" s="256">
        <v>285000</v>
      </c>
      <c r="L482" s="256">
        <v>0</v>
      </c>
      <c r="M482" s="170">
        <f t="shared" si="77"/>
        <v>0</v>
      </c>
    </row>
    <row r="483" spans="1:15" s="1" customFormat="1" ht="12.75" customHeight="1" outlineLevel="1" x14ac:dyDescent="0.25">
      <c r="A483" s="181"/>
      <c r="B483" s="156"/>
      <c r="C483" s="182"/>
      <c r="D483" s="172" t="s">
        <v>53</v>
      </c>
      <c r="E483" s="158">
        <v>50086</v>
      </c>
      <c r="F483" s="166">
        <v>6.0999999999999999E-2</v>
      </c>
      <c r="G483" s="166">
        <v>6.8199999999999997E-2</v>
      </c>
      <c r="H483" s="166">
        <v>7.0000000000000007E-2</v>
      </c>
      <c r="I483" s="175">
        <v>6.9258E-2</v>
      </c>
      <c r="J483" s="175">
        <v>6.9500000000000006E-2</v>
      </c>
      <c r="K483" s="256">
        <v>172000</v>
      </c>
      <c r="L483" s="256">
        <v>100000</v>
      </c>
      <c r="M483" s="170">
        <f t="shared" si="77"/>
        <v>1.72</v>
      </c>
    </row>
    <row r="484" spans="1:15" s="1" customFormat="1" ht="12.75" customHeight="1" outlineLevel="1" x14ac:dyDescent="0.25">
      <c r="A484" s="181"/>
      <c r="B484" s="156"/>
      <c r="C484" s="182"/>
      <c r="D484" s="172" t="s">
        <v>142</v>
      </c>
      <c r="E484" s="158">
        <v>54772</v>
      </c>
      <c r="F484" s="166">
        <v>6.8750000000000006E-2</v>
      </c>
      <c r="G484" s="166">
        <v>7.0000000000000007E-2</v>
      </c>
      <c r="H484" s="166">
        <v>7.1999999999999995E-2</v>
      </c>
      <c r="I484" s="175">
        <v>7.0466000000000001E-2</v>
      </c>
      <c r="J484" s="175">
        <v>7.0699999999999999E-2</v>
      </c>
      <c r="K484" s="256">
        <v>3334900</v>
      </c>
      <c r="L484" s="256">
        <v>550000</v>
      </c>
      <c r="M484" s="170">
        <f t="shared" si="77"/>
        <v>6.0634545454545457</v>
      </c>
    </row>
    <row r="485" spans="1:15" s="1" customFormat="1" ht="12.75" customHeight="1" outlineLevel="1" x14ac:dyDescent="0.25">
      <c r="A485" s="322" t="s">
        <v>121</v>
      </c>
      <c r="B485" s="324"/>
      <c r="C485" s="324"/>
      <c r="D485" s="324"/>
      <c r="E485" s="324"/>
      <c r="F485" s="324"/>
      <c r="G485" s="324"/>
      <c r="H485" s="324"/>
      <c r="I485" s="324"/>
      <c r="J485" s="325"/>
      <c r="K485" s="255">
        <f>SUM(K478:K484)</f>
        <v>13854400</v>
      </c>
      <c r="L485" s="255">
        <f>SUM(L478:L484)</f>
        <v>9000000</v>
      </c>
      <c r="M485" s="165"/>
      <c r="O485" s="345"/>
    </row>
    <row r="486" spans="1:15" ht="12" customHeight="1" outlineLevel="1" x14ac:dyDescent="0.2">
      <c r="A486" s="198">
        <v>45622</v>
      </c>
      <c r="B486" s="215">
        <v>45625</v>
      </c>
      <c r="C486" s="199" t="s">
        <v>136</v>
      </c>
      <c r="D486" s="184" t="s">
        <v>283</v>
      </c>
      <c r="E486" s="185">
        <v>45714</v>
      </c>
      <c r="F486" s="186" t="s">
        <v>128</v>
      </c>
      <c r="G486" s="202">
        <v>6.9500000000000006E-2</v>
      </c>
      <c r="H486" s="202">
        <v>6.9500000000000006E-2</v>
      </c>
      <c r="I486" s="194" t="s">
        <v>130</v>
      </c>
      <c r="J486" s="194" t="s">
        <v>130</v>
      </c>
      <c r="K486" s="216">
        <v>2010000</v>
      </c>
      <c r="L486" s="216">
        <v>0</v>
      </c>
      <c r="M486" s="188">
        <f t="shared" ref="M486:M493" si="78">IF(L486=0,0,K486/L486)</f>
        <v>0</v>
      </c>
    </row>
    <row r="487" spans="1:15" ht="12" customHeight="1" outlineLevel="1" x14ac:dyDescent="0.2">
      <c r="A487" s="198"/>
      <c r="B487" s="183"/>
      <c r="C487" s="199"/>
      <c r="D487" s="184" t="s">
        <v>284</v>
      </c>
      <c r="E487" s="185">
        <v>45988</v>
      </c>
      <c r="F487" s="186" t="s">
        <v>128</v>
      </c>
      <c r="G487" s="186">
        <v>6.2E-2</v>
      </c>
      <c r="H487" s="287">
        <v>7.1499999999999994E-2</v>
      </c>
      <c r="I487" s="288">
        <v>6.2460000000000002E-2</v>
      </c>
      <c r="J487" s="202">
        <v>6.25E-2</v>
      </c>
      <c r="K487" s="289">
        <v>3414000</v>
      </c>
      <c r="L487" s="289">
        <v>3150000</v>
      </c>
      <c r="M487" s="188">
        <f t="shared" si="78"/>
        <v>1.0838095238095238</v>
      </c>
    </row>
    <row r="488" spans="1:15" ht="12.75" customHeight="1" outlineLevel="1" x14ac:dyDescent="0.2">
      <c r="A488" s="198"/>
      <c r="B488" s="185"/>
      <c r="C488" s="199"/>
      <c r="D488" s="184" t="s">
        <v>251</v>
      </c>
      <c r="E488" s="185">
        <v>47679</v>
      </c>
      <c r="F488" s="186">
        <v>6.5000000000000002E-2</v>
      </c>
      <c r="G488" s="186">
        <v>6.7699999999999996E-2</v>
      </c>
      <c r="H488" s="186">
        <v>6.9800000000000001E-2</v>
      </c>
      <c r="I488" s="288">
        <v>6.8297899999999995E-2</v>
      </c>
      <c r="J488" s="187">
        <v>6.8699999999999997E-2</v>
      </c>
      <c r="K488" s="216">
        <v>3572800</v>
      </c>
      <c r="L488" s="216">
        <v>2150000</v>
      </c>
      <c r="M488" s="188">
        <f t="shared" si="78"/>
        <v>1.6617674418604651</v>
      </c>
    </row>
    <row r="489" spans="1:15" ht="12.75" customHeight="1" outlineLevel="1" x14ac:dyDescent="0.25">
      <c r="A489" s="191"/>
      <c r="B489" s="189"/>
      <c r="C489" s="192"/>
      <c r="D489" s="184" t="s">
        <v>249</v>
      </c>
      <c r="E489" s="185">
        <v>49505</v>
      </c>
      <c r="F489" s="186">
        <v>6.7500000000000004E-2</v>
      </c>
      <c r="G489" s="186">
        <v>6.9800000000000001E-2</v>
      </c>
      <c r="H489" s="186">
        <v>7.1300000000000002E-2</v>
      </c>
      <c r="I489" s="187">
        <v>7.0298700000000006E-2</v>
      </c>
      <c r="J489" s="197">
        <v>7.0699999999999999E-2</v>
      </c>
      <c r="K489" s="216">
        <v>8973700</v>
      </c>
      <c r="L489" s="216">
        <v>7050000</v>
      </c>
      <c r="M489" s="188">
        <f t="shared" si="78"/>
        <v>1.2728652482269505</v>
      </c>
    </row>
    <row r="490" spans="1:15" ht="12.75" customHeight="1" outlineLevel="1" x14ac:dyDescent="0.25">
      <c r="A490" s="191"/>
      <c r="B490" s="189"/>
      <c r="C490" s="192"/>
      <c r="D490" s="184" t="s">
        <v>138</v>
      </c>
      <c r="E490" s="185">
        <v>50571</v>
      </c>
      <c r="F490" s="186">
        <v>7.1249999999999994E-2</v>
      </c>
      <c r="G490" s="186">
        <v>7.0000000000000007E-2</v>
      </c>
      <c r="H490" s="186">
        <v>7.2099999999999997E-2</v>
      </c>
      <c r="I490" s="196">
        <v>7.05929E-2</v>
      </c>
      <c r="J490" s="197">
        <v>7.0999999999999994E-2</v>
      </c>
      <c r="K490" s="216">
        <v>3445900</v>
      </c>
      <c r="L490" s="216">
        <v>2400000</v>
      </c>
      <c r="M490" s="188">
        <f t="shared" si="78"/>
        <v>1.4357916666666666</v>
      </c>
    </row>
    <row r="491" spans="1:15" ht="12.75" customHeight="1" outlineLevel="1" x14ac:dyDescent="0.25">
      <c r="A491" s="191"/>
      <c r="B491" s="189"/>
      <c r="C491" s="192"/>
      <c r="D491" s="184" t="s">
        <v>137</v>
      </c>
      <c r="E491" s="185">
        <v>52397</v>
      </c>
      <c r="F491" s="186">
        <v>7.1249999999999994E-2</v>
      </c>
      <c r="G491" s="186">
        <v>7.0400000000000004E-2</v>
      </c>
      <c r="H491" s="186">
        <v>7.1999999999999995E-2</v>
      </c>
      <c r="I491" s="187">
        <v>7.0898799999999998E-2</v>
      </c>
      <c r="J491" s="195">
        <v>7.0999999999999994E-2</v>
      </c>
      <c r="K491" s="220">
        <v>3754100</v>
      </c>
      <c r="L491" s="220">
        <v>1900000</v>
      </c>
      <c r="M491" s="188">
        <f t="shared" si="78"/>
        <v>1.9758421052631578</v>
      </c>
    </row>
    <row r="492" spans="1:15" ht="12.75" customHeight="1" outlineLevel="1" x14ac:dyDescent="0.25">
      <c r="A492" s="191"/>
      <c r="B492" s="189"/>
      <c r="C492" s="192"/>
      <c r="D492" s="184" t="s">
        <v>146</v>
      </c>
      <c r="E492" s="185">
        <v>56445</v>
      </c>
      <c r="F492" s="186">
        <v>6.8750000000000006E-2</v>
      </c>
      <c r="G492" s="186">
        <v>7.0000000000000007E-2</v>
      </c>
      <c r="H492" s="186">
        <v>7.1999999999999995E-2</v>
      </c>
      <c r="I492" s="195">
        <v>7.0877300000000004E-2</v>
      </c>
      <c r="J492" s="195">
        <v>7.1099999999999997E-2</v>
      </c>
      <c r="K492" s="220">
        <v>1710700</v>
      </c>
      <c r="L492" s="220">
        <v>1450000</v>
      </c>
      <c r="M492" s="188">
        <f t="shared" si="78"/>
        <v>1.1797931034482758</v>
      </c>
    </row>
    <row r="493" spans="1:15" ht="12.75" customHeight="1" outlineLevel="1" x14ac:dyDescent="0.25">
      <c r="A493" s="191"/>
      <c r="B493" s="200"/>
      <c r="C493" s="192"/>
      <c r="D493" s="184" t="s">
        <v>257</v>
      </c>
      <c r="E493" s="185">
        <v>60098</v>
      </c>
      <c r="F493" s="186">
        <v>6.8750000000000006E-2</v>
      </c>
      <c r="G493" s="186">
        <v>7.0300000000000001E-2</v>
      </c>
      <c r="H493" s="186">
        <v>7.1499999999999994E-2</v>
      </c>
      <c r="I493" s="197">
        <v>7.1084999999999995E-2</v>
      </c>
      <c r="J493" s="196">
        <v>7.1199999999999999E-2</v>
      </c>
      <c r="K493" s="220">
        <v>2224100</v>
      </c>
      <c r="L493" s="220">
        <v>2200000</v>
      </c>
      <c r="M493" s="201">
        <f t="shared" si="78"/>
        <v>1.0109545454545454</v>
      </c>
    </row>
    <row r="494" spans="1:15" s="1" customFormat="1" ht="12.75" customHeight="1" outlineLevel="1" x14ac:dyDescent="0.25">
      <c r="A494" s="318" t="s">
        <v>121</v>
      </c>
      <c r="B494" s="319"/>
      <c r="C494" s="320"/>
      <c r="D494" s="320"/>
      <c r="E494" s="320"/>
      <c r="F494" s="320"/>
      <c r="G494" s="320"/>
      <c r="H494" s="320"/>
      <c r="I494" s="320"/>
      <c r="J494" s="321"/>
      <c r="K494" s="190">
        <f>SUM(K486:K493)</f>
        <v>29105300</v>
      </c>
      <c r="L494" s="190">
        <f>SUM(L486:L493)</f>
        <v>20300000</v>
      </c>
      <c r="M494" s="193"/>
    </row>
    <row r="495" spans="1:15" s="1" customFormat="1" ht="12.75" customHeight="1" outlineLevel="1" x14ac:dyDescent="0.25">
      <c r="A495" s="315" t="s">
        <v>279</v>
      </c>
      <c r="B495" s="316"/>
      <c r="C495" s="316"/>
      <c r="D495" s="316"/>
      <c r="E495" s="316"/>
      <c r="F495" s="316"/>
      <c r="G495" s="316"/>
      <c r="H495" s="316"/>
      <c r="I495" s="316"/>
      <c r="J495" s="317"/>
      <c r="K495" s="275">
        <f>K468+K477+K485+K494</f>
        <v>96610100</v>
      </c>
      <c r="L495" s="275">
        <f>L468+L477+L485+L494</f>
        <v>61500000</v>
      </c>
      <c r="M495" s="276"/>
    </row>
    <row r="496" spans="1:15" s="1" customFormat="1" ht="12.75" customHeight="1" outlineLevel="1" x14ac:dyDescent="0.25">
      <c r="A496" s="315" t="s">
        <v>282</v>
      </c>
      <c r="B496" s="316"/>
      <c r="C496" s="316"/>
      <c r="D496" s="316"/>
      <c r="E496" s="316"/>
      <c r="F496" s="316"/>
      <c r="G496" s="316"/>
      <c r="H496" s="316"/>
      <c r="I496" s="316"/>
      <c r="J496" s="317"/>
      <c r="K496" s="275">
        <f>K495+K460</f>
        <v>2011709747</v>
      </c>
      <c r="L496" s="275">
        <f>L495+L460</f>
        <v>1036467947</v>
      </c>
      <c r="M496" s="213"/>
    </row>
    <row r="497" spans="1:16" s="1" customFormat="1" ht="12.75" customHeight="1" outlineLevel="1" x14ac:dyDescent="0.25">
      <c r="A497" s="259">
        <v>45635</v>
      </c>
      <c r="B497" s="260">
        <v>45637</v>
      </c>
      <c r="C497" s="261" t="s">
        <v>155</v>
      </c>
      <c r="D497" s="172" t="s">
        <v>287</v>
      </c>
      <c r="E497" s="158">
        <v>46336</v>
      </c>
      <c r="F497" s="166">
        <v>6.4000000000000001E-2</v>
      </c>
      <c r="G497" s="178"/>
      <c r="H497" s="178"/>
      <c r="I497" s="262"/>
      <c r="J497" s="262"/>
      <c r="K497" s="256">
        <v>15561028</v>
      </c>
      <c r="L497" s="256">
        <v>15561028</v>
      </c>
      <c r="M497" s="264">
        <f t="shared" ref="M497:M498" si="79">IF(L497=0,0,K497/L497)</f>
        <v>1</v>
      </c>
    </row>
    <row r="498" spans="1:16" s="1" customFormat="1" ht="12.75" customHeight="1" outlineLevel="1" x14ac:dyDescent="0.25">
      <c r="A498" s="259"/>
      <c r="B498" s="273"/>
      <c r="C498" s="261"/>
      <c r="D498" s="172" t="s">
        <v>288</v>
      </c>
      <c r="E498" s="158">
        <v>47067</v>
      </c>
      <c r="F498" s="166">
        <v>6.5000000000000002E-2</v>
      </c>
      <c r="G498" s="166"/>
      <c r="H498" s="166"/>
      <c r="I498" s="178"/>
      <c r="J498" s="180"/>
      <c r="K498" s="256">
        <v>4840968</v>
      </c>
      <c r="L498" s="256">
        <v>4840968</v>
      </c>
      <c r="M498" s="271">
        <f t="shared" si="79"/>
        <v>1</v>
      </c>
    </row>
    <row r="499" spans="1:16" s="1" customFormat="1" ht="12.75" customHeight="1" outlineLevel="1" x14ac:dyDescent="0.25">
      <c r="A499" s="322" t="s">
        <v>121</v>
      </c>
      <c r="B499" s="323"/>
      <c r="C499" s="324"/>
      <c r="D499" s="324"/>
      <c r="E499" s="324"/>
      <c r="F499" s="324"/>
      <c r="G499" s="324"/>
      <c r="H499" s="324"/>
      <c r="I499" s="324"/>
      <c r="J499" s="325"/>
      <c r="K499" s="176">
        <f>SUM(K497:K498)</f>
        <v>20401996</v>
      </c>
      <c r="L499" s="176">
        <f>SUM(L497:L498)</f>
        <v>20401996</v>
      </c>
      <c r="M499" s="272"/>
      <c r="O499" s="345"/>
    </row>
    <row r="500" spans="1:16" ht="10.5" x14ac:dyDescent="0.25">
      <c r="A500" s="326" t="s">
        <v>285</v>
      </c>
      <c r="B500" s="327"/>
      <c r="C500" s="327"/>
      <c r="D500" s="327"/>
      <c r="E500" s="327"/>
      <c r="F500" s="327"/>
      <c r="G500" s="327"/>
      <c r="H500" s="327"/>
      <c r="I500" s="327"/>
      <c r="J500" s="328"/>
      <c r="K500" s="173">
        <f>K499</f>
        <v>20401996</v>
      </c>
      <c r="L500" s="173">
        <f>L499</f>
        <v>20401996</v>
      </c>
      <c r="M500" s="105"/>
    </row>
    <row r="501" spans="1:16" ht="10.5" x14ac:dyDescent="0.25">
      <c r="A501" s="326" t="s">
        <v>286</v>
      </c>
      <c r="B501" s="327"/>
      <c r="C501" s="327"/>
      <c r="D501" s="327"/>
      <c r="E501" s="327"/>
      <c r="F501" s="327"/>
      <c r="G501" s="327"/>
      <c r="H501" s="327"/>
      <c r="I501" s="327"/>
      <c r="J501" s="328"/>
      <c r="K501" s="173">
        <f>K500+K496</f>
        <v>2032111743</v>
      </c>
      <c r="L501" s="173">
        <f>L500+L496</f>
        <v>1056869943</v>
      </c>
      <c r="M501" s="165"/>
      <c r="O501" s="38"/>
    </row>
    <row r="504" spans="1:16" ht="10.5" x14ac:dyDescent="0.25">
      <c r="O504" s="1"/>
      <c r="P504" s="38"/>
    </row>
  </sheetData>
  <mergeCells count="99">
    <mergeCell ref="A160:J160"/>
    <mergeCell ref="A499:J499"/>
    <mergeCell ref="A495:J495"/>
    <mergeCell ref="A496:J496"/>
    <mergeCell ref="A468:J468"/>
    <mergeCell ref="A500:J500"/>
    <mergeCell ref="A494:J494"/>
    <mergeCell ref="A485:J485"/>
    <mergeCell ref="A477:J477"/>
    <mergeCell ref="A501:J501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A338:J338"/>
    <mergeCell ref="A364:J364"/>
    <mergeCell ref="A354:J354"/>
    <mergeCell ref="A438:J438"/>
    <mergeCell ref="A446:J446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A265:J265"/>
    <mergeCell ref="A346:J346"/>
    <mergeCell ref="A196:J196"/>
    <mergeCell ref="A241:J241"/>
    <mergeCell ref="A180:J180"/>
    <mergeCell ref="A204:J204"/>
    <mergeCell ref="A356:J356"/>
    <mergeCell ref="A366:J366"/>
    <mergeCell ref="A275:J275"/>
    <mergeCell ref="A273:J273"/>
    <mergeCell ref="A274:J274"/>
    <mergeCell ref="A365:J365"/>
    <mergeCell ref="A177:J177"/>
    <mergeCell ref="A178:J178"/>
    <mergeCell ref="A257:J257"/>
    <mergeCell ref="A219:J219"/>
    <mergeCell ref="A237:J237"/>
    <mergeCell ref="A374:J374"/>
    <mergeCell ref="A418:J418"/>
    <mergeCell ref="A137:J137"/>
    <mergeCell ref="A249:J249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8:J168"/>
    <mergeCell ref="A176:J176"/>
    <mergeCell ref="A236:J236"/>
    <mergeCell ref="A459:J459"/>
    <mergeCell ref="A460:J460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58:J458"/>
    <mergeCell ref="A449:J449"/>
    <mergeCell ref="A430:J430"/>
    <mergeCell ref="A389:J389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2025-01-15T09:17:53Z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